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Coley\Documents\Tabis Website\Templates\Debt Snowball\"/>
    </mc:Choice>
  </mc:AlternateContent>
  <xr:revisionPtr revIDLastSave="0" documentId="8_{463DC97F-56AB-467E-9C02-66D5B8F68EBE}" xr6:coauthVersionLast="47" xr6:coauthVersionMax="47" xr10:uidLastSave="{00000000-0000-0000-0000-000000000000}"/>
  <bookViews>
    <workbookView xWindow="-120" yWindow="-120" windowWidth="51840" windowHeight="21120" tabRatio="500" activeTab="1" xr2:uid="{00000000-000D-0000-FFFF-FFFF00000000}"/>
  </bookViews>
  <sheets>
    <sheet name="Get Started" sheetId="1" r:id="rId1"/>
    <sheet name="Debt Snowball Calculator" sheetId="2" r:id="rId2"/>
    <sheet name="Monthly Tracker" sheetId="3" r:id="rId3"/>
    <sheet name="Engine" sheetId="4" state="hidden" r:id="rId4"/>
  </sheets>
  <definedNames>
    <definedName name="DebtFreeDate">'Debt Snowball Calculator'!$L$13</definedName>
    <definedName name="ExtraPayment">'Debt Snowball Calculator'!$F$6</definedName>
    <definedName name="MonthlyBudget">'Debt Snowball Calculator'!$C$6</definedName>
    <definedName name="MonthsRemaining">'Debt Snowball Calculator'!$L$14</definedName>
    <definedName name="Progress">'Debt Snowball Calculator'!$C$24</definedName>
    <definedName name="StartingDebt">'Debt Snowball Calculator'!$C$21</definedName>
    <definedName name="TotalDebt">'Debt Snowball Calculator'!$L$9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11" i="4" l="1"/>
  <c r="L12" i="4" s="1"/>
  <c r="L13" i="4" s="1"/>
  <c r="L14" i="4" s="1"/>
  <c r="L15" i="4" s="1"/>
  <c r="L16" i="4" s="1"/>
  <c r="L17" i="4" s="1"/>
  <c r="L18" i="4" s="1"/>
  <c r="L19" i="4" s="1"/>
  <c r="L20" i="4" s="1"/>
  <c r="L21" i="4" s="1"/>
  <c r="L22" i="4" s="1"/>
  <c r="L23" i="4" s="1"/>
  <c r="L24" i="4" s="1"/>
  <c r="L25" i="4" s="1"/>
  <c r="L26" i="4" s="1"/>
  <c r="L27" i="4" s="1"/>
  <c r="L28" i="4" s="1"/>
  <c r="L29" i="4" s="1"/>
  <c r="L30" i="4" s="1"/>
  <c r="L31" i="4" s="1"/>
  <c r="L32" i="4" s="1"/>
  <c r="L33" i="4" s="1"/>
  <c r="L34" i="4" s="1"/>
  <c r="L35" i="4" s="1"/>
  <c r="L36" i="4" s="1"/>
  <c r="L37" i="4" s="1"/>
  <c r="L38" i="4" s="1"/>
  <c r="L39" i="4" s="1"/>
  <c r="L40" i="4" s="1"/>
  <c r="L41" i="4" s="1"/>
  <c r="L42" i="4" s="1"/>
  <c r="L43" i="4" s="1"/>
  <c r="L44" i="4" s="1"/>
  <c r="L45" i="4" s="1"/>
  <c r="L46" i="4" s="1"/>
  <c r="L47" i="4" s="1"/>
  <c r="L48" i="4" s="1"/>
  <c r="L49" i="4" s="1"/>
  <c r="L50" i="4" s="1"/>
  <c r="L51" i="4" s="1"/>
  <c r="L52" i="4" s="1"/>
  <c r="L53" i="4" s="1"/>
  <c r="L54" i="4" s="1"/>
  <c r="L55" i="4" s="1"/>
  <c r="L56" i="4" s="1"/>
  <c r="L57" i="4" s="1"/>
  <c r="L58" i="4" s="1"/>
  <c r="L59" i="4" s="1"/>
  <c r="L60" i="4" s="1"/>
  <c r="L61" i="4" s="1"/>
  <c r="L62" i="4" s="1"/>
  <c r="L63" i="4" s="1"/>
  <c r="L64" i="4" s="1"/>
  <c r="L65" i="4" s="1"/>
  <c r="L66" i="4" s="1"/>
  <c r="L67" i="4" s="1"/>
  <c r="L68" i="4" s="1"/>
  <c r="L69" i="4" s="1"/>
  <c r="L70" i="4" s="1"/>
  <c r="L71" i="4" s="1"/>
  <c r="K11" i="4"/>
  <c r="AN11" i="4" s="1"/>
  <c r="AN12" i="4" s="1"/>
  <c r="AN13" i="4" s="1"/>
  <c r="AN14" i="4" s="1"/>
  <c r="AN15" i="4" s="1"/>
  <c r="AN16" i="4" s="1"/>
  <c r="AN17" i="4" s="1"/>
  <c r="AN18" i="4" s="1"/>
  <c r="AN19" i="4" s="1"/>
  <c r="AN20" i="4" s="1"/>
  <c r="AN21" i="4" s="1"/>
  <c r="AN22" i="4" s="1"/>
  <c r="AN23" i="4" s="1"/>
  <c r="AN24" i="4" s="1"/>
  <c r="AN25" i="4" s="1"/>
  <c r="AN26" i="4" s="1"/>
  <c r="AN27" i="4" s="1"/>
  <c r="AN28" i="4" s="1"/>
  <c r="AN29" i="4" s="1"/>
  <c r="AN30" i="4" s="1"/>
  <c r="AN31" i="4" s="1"/>
  <c r="AN32" i="4" s="1"/>
  <c r="AN33" i="4" s="1"/>
  <c r="AN34" i="4" s="1"/>
  <c r="AN35" i="4" s="1"/>
  <c r="AN36" i="4" s="1"/>
  <c r="AN37" i="4" s="1"/>
  <c r="AN38" i="4" s="1"/>
  <c r="AN39" i="4" s="1"/>
  <c r="AN40" i="4" s="1"/>
  <c r="AN41" i="4" s="1"/>
  <c r="AN42" i="4" s="1"/>
  <c r="AN43" i="4" s="1"/>
  <c r="AN44" i="4" s="1"/>
  <c r="AN45" i="4" s="1"/>
  <c r="AN46" i="4" s="1"/>
  <c r="AN47" i="4" s="1"/>
  <c r="AN48" i="4" s="1"/>
  <c r="AN49" i="4" s="1"/>
  <c r="AN50" i="4" s="1"/>
  <c r="AN51" i="4" s="1"/>
  <c r="AN52" i="4" s="1"/>
  <c r="AN53" i="4" s="1"/>
  <c r="AN54" i="4" s="1"/>
  <c r="AN55" i="4" s="1"/>
  <c r="AN56" i="4" s="1"/>
  <c r="AN57" i="4" s="1"/>
  <c r="AN58" i="4" s="1"/>
  <c r="AN59" i="4" s="1"/>
  <c r="AN60" i="4" s="1"/>
  <c r="AN61" i="4" s="1"/>
  <c r="AN62" i="4" s="1"/>
  <c r="AN63" i="4" s="1"/>
  <c r="AN64" i="4" s="1"/>
  <c r="AN65" i="4" s="1"/>
  <c r="AN66" i="4" s="1"/>
  <c r="AN67" i="4" s="1"/>
  <c r="AN68" i="4" s="1"/>
  <c r="AN69" i="4" s="1"/>
  <c r="AN70" i="4" s="1"/>
  <c r="AN71" i="4" s="1"/>
  <c r="J11" i="4"/>
  <c r="AM11" i="4" s="1"/>
  <c r="AM12" i="4" s="1"/>
  <c r="AM13" i="4" s="1"/>
  <c r="AM14" i="4" s="1"/>
  <c r="AM15" i="4" s="1"/>
  <c r="AM16" i="4" s="1"/>
  <c r="AM17" i="4" s="1"/>
  <c r="AM18" i="4" s="1"/>
  <c r="AM19" i="4" s="1"/>
  <c r="AM20" i="4" s="1"/>
  <c r="AM21" i="4" s="1"/>
  <c r="AM22" i="4" s="1"/>
  <c r="AM23" i="4" s="1"/>
  <c r="AM24" i="4" s="1"/>
  <c r="AM25" i="4" s="1"/>
  <c r="AM26" i="4" s="1"/>
  <c r="AM27" i="4" s="1"/>
  <c r="AM28" i="4" s="1"/>
  <c r="AM29" i="4" s="1"/>
  <c r="AM30" i="4" s="1"/>
  <c r="AM31" i="4" s="1"/>
  <c r="AM32" i="4" s="1"/>
  <c r="AM33" i="4" s="1"/>
  <c r="AM34" i="4" s="1"/>
  <c r="AM35" i="4" s="1"/>
  <c r="AM36" i="4" s="1"/>
  <c r="AM37" i="4" s="1"/>
  <c r="AM38" i="4" s="1"/>
  <c r="AM39" i="4" s="1"/>
  <c r="AM40" i="4" s="1"/>
  <c r="AM41" i="4" s="1"/>
  <c r="AM42" i="4" s="1"/>
  <c r="AM43" i="4" s="1"/>
  <c r="AM44" i="4" s="1"/>
  <c r="AM45" i="4" s="1"/>
  <c r="AM46" i="4" s="1"/>
  <c r="AM47" i="4" s="1"/>
  <c r="AM48" i="4" s="1"/>
  <c r="AM49" i="4" s="1"/>
  <c r="AM50" i="4" s="1"/>
  <c r="AM51" i="4" s="1"/>
  <c r="AM52" i="4" s="1"/>
  <c r="AM53" i="4" s="1"/>
  <c r="AM54" i="4" s="1"/>
  <c r="AM55" i="4" s="1"/>
  <c r="AM56" i="4" s="1"/>
  <c r="AM57" i="4" s="1"/>
  <c r="AM58" i="4" s="1"/>
  <c r="AM59" i="4" s="1"/>
  <c r="AM60" i="4" s="1"/>
  <c r="AM61" i="4" s="1"/>
  <c r="AM62" i="4" s="1"/>
  <c r="AM63" i="4" s="1"/>
  <c r="AM64" i="4" s="1"/>
  <c r="AM65" i="4" s="1"/>
  <c r="AM66" i="4" s="1"/>
  <c r="AM67" i="4" s="1"/>
  <c r="AM68" i="4" s="1"/>
  <c r="AM69" i="4" s="1"/>
  <c r="AM70" i="4" s="1"/>
  <c r="AM71" i="4" s="1"/>
  <c r="I11" i="4"/>
  <c r="AL11" i="4" s="1"/>
  <c r="AL12" i="4" s="1"/>
  <c r="AL13" i="4" s="1"/>
  <c r="AL14" i="4" s="1"/>
  <c r="AL15" i="4" s="1"/>
  <c r="AL16" i="4" s="1"/>
  <c r="AL17" i="4" s="1"/>
  <c r="AL18" i="4" s="1"/>
  <c r="AL19" i="4" s="1"/>
  <c r="AL20" i="4" s="1"/>
  <c r="AL21" i="4" s="1"/>
  <c r="AL22" i="4" s="1"/>
  <c r="AL23" i="4" s="1"/>
  <c r="AL24" i="4" s="1"/>
  <c r="AL25" i="4" s="1"/>
  <c r="AL26" i="4" s="1"/>
  <c r="AL27" i="4" s="1"/>
  <c r="AL28" i="4" s="1"/>
  <c r="AL29" i="4" s="1"/>
  <c r="AL30" i="4" s="1"/>
  <c r="AL31" i="4" s="1"/>
  <c r="AL32" i="4" s="1"/>
  <c r="AL33" i="4" s="1"/>
  <c r="AL34" i="4" s="1"/>
  <c r="AL35" i="4" s="1"/>
  <c r="AL36" i="4" s="1"/>
  <c r="AL37" i="4" s="1"/>
  <c r="AL38" i="4" s="1"/>
  <c r="AL39" i="4" s="1"/>
  <c r="AL40" i="4" s="1"/>
  <c r="AL41" i="4" s="1"/>
  <c r="AL42" i="4" s="1"/>
  <c r="AL43" i="4" s="1"/>
  <c r="AL44" i="4" s="1"/>
  <c r="AL45" i="4" s="1"/>
  <c r="AL46" i="4" s="1"/>
  <c r="AL47" i="4" s="1"/>
  <c r="AL48" i="4" s="1"/>
  <c r="AL49" i="4" s="1"/>
  <c r="AL50" i="4" s="1"/>
  <c r="AL51" i="4" s="1"/>
  <c r="AL52" i="4" s="1"/>
  <c r="AL53" i="4" s="1"/>
  <c r="AL54" i="4" s="1"/>
  <c r="AL55" i="4" s="1"/>
  <c r="AL56" i="4" s="1"/>
  <c r="AL57" i="4" s="1"/>
  <c r="AL58" i="4" s="1"/>
  <c r="AL59" i="4" s="1"/>
  <c r="AL60" i="4" s="1"/>
  <c r="AL61" i="4" s="1"/>
  <c r="AL62" i="4" s="1"/>
  <c r="AL63" i="4" s="1"/>
  <c r="AL64" i="4" s="1"/>
  <c r="AL65" i="4" s="1"/>
  <c r="AL66" i="4" s="1"/>
  <c r="AL67" i="4" s="1"/>
  <c r="AL68" i="4" s="1"/>
  <c r="AL69" i="4" s="1"/>
  <c r="AL70" i="4" s="1"/>
  <c r="AL71" i="4" s="1"/>
  <c r="H11" i="4"/>
  <c r="AK11" i="4" s="1"/>
  <c r="AK12" i="4" s="1"/>
  <c r="AK13" i="4" s="1"/>
  <c r="AK14" i="4" s="1"/>
  <c r="AK15" i="4" s="1"/>
  <c r="AK16" i="4" s="1"/>
  <c r="AK17" i="4" s="1"/>
  <c r="AK18" i="4" s="1"/>
  <c r="AK19" i="4" s="1"/>
  <c r="AK20" i="4" s="1"/>
  <c r="AK21" i="4" s="1"/>
  <c r="AK22" i="4" s="1"/>
  <c r="AK23" i="4" s="1"/>
  <c r="AK24" i="4" s="1"/>
  <c r="AK25" i="4" s="1"/>
  <c r="AK26" i="4" s="1"/>
  <c r="AK27" i="4" s="1"/>
  <c r="AK28" i="4" s="1"/>
  <c r="AK29" i="4" s="1"/>
  <c r="AK30" i="4" s="1"/>
  <c r="AK31" i="4" s="1"/>
  <c r="AK32" i="4" s="1"/>
  <c r="AK33" i="4" s="1"/>
  <c r="AK34" i="4" s="1"/>
  <c r="AK35" i="4" s="1"/>
  <c r="AK36" i="4" s="1"/>
  <c r="AK37" i="4" s="1"/>
  <c r="AK38" i="4" s="1"/>
  <c r="AK39" i="4" s="1"/>
  <c r="AK40" i="4" s="1"/>
  <c r="AK41" i="4" s="1"/>
  <c r="AK42" i="4" s="1"/>
  <c r="AK43" i="4" s="1"/>
  <c r="AK44" i="4" s="1"/>
  <c r="AK45" i="4" s="1"/>
  <c r="AK46" i="4" s="1"/>
  <c r="AK47" i="4" s="1"/>
  <c r="AK48" i="4" s="1"/>
  <c r="AK49" i="4" s="1"/>
  <c r="AK50" i="4" s="1"/>
  <c r="AK51" i="4" s="1"/>
  <c r="AK52" i="4" s="1"/>
  <c r="AK53" i="4" s="1"/>
  <c r="AK54" i="4" s="1"/>
  <c r="AK55" i="4" s="1"/>
  <c r="AK56" i="4" s="1"/>
  <c r="AK57" i="4" s="1"/>
  <c r="AK58" i="4" s="1"/>
  <c r="AK59" i="4" s="1"/>
  <c r="AK60" i="4" s="1"/>
  <c r="AK61" i="4" s="1"/>
  <c r="AK62" i="4" s="1"/>
  <c r="AK63" i="4" s="1"/>
  <c r="AK64" i="4" s="1"/>
  <c r="AK65" i="4" s="1"/>
  <c r="AK66" i="4" s="1"/>
  <c r="AK67" i="4" s="1"/>
  <c r="AK68" i="4" s="1"/>
  <c r="AK69" i="4" s="1"/>
  <c r="AK70" i="4" s="1"/>
  <c r="AK71" i="4" s="1"/>
  <c r="G11" i="4"/>
  <c r="AJ11" i="4" s="1"/>
  <c r="AJ12" i="4" s="1"/>
  <c r="AJ13" i="4" s="1"/>
  <c r="AJ14" i="4" s="1"/>
  <c r="AJ15" i="4" s="1"/>
  <c r="AJ16" i="4" s="1"/>
  <c r="AJ17" i="4" s="1"/>
  <c r="AJ18" i="4" s="1"/>
  <c r="AJ19" i="4" s="1"/>
  <c r="AJ20" i="4" s="1"/>
  <c r="AJ21" i="4" s="1"/>
  <c r="AJ22" i="4" s="1"/>
  <c r="AJ23" i="4" s="1"/>
  <c r="AJ24" i="4" s="1"/>
  <c r="AJ25" i="4" s="1"/>
  <c r="AJ26" i="4" s="1"/>
  <c r="AJ27" i="4" s="1"/>
  <c r="AJ28" i="4" s="1"/>
  <c r="AJ29" i="4" s="1"/>
  <c r="AJ30" i="4" s="1"/>
  <c r="AJ31" i="4" s="1"/>
  <c r="AJ32" i="4" s="1"/>
  <c r="AJ33" i="4" s="1"/>
  <c r="AJ34" i="4" s="1"/>
  <c r="AJ35" i="4" s="1"/>
  <c r="AJ36" i="4" s="1"/>
  <c r="AJ37" i="4" s="1"/>
  <c r="AJ38" i="4" s="1"/>
  <c r="AJ39" i="4" s="1"/>
  <c r="AJ40" i="4" s="1"/>
  <c r="AJ41" i="4" s="1"/>
  <c r="AJ42" i="4" s="1"/>
  <c r="AJ43" i="4" s="1"/>
  <c r="AJ44" i="4" s="1"/>
  <c r="AJ45" i="4" s="1"/>
  <c r="AJ46" i="4" s="1"/>
  <c r="AJ47" i="4" s="1"/>
  <c r="AJ48" i="4" s="1"/>
  <c r="AJ49" i="4" s="1"/>
  <c r="AJ50" i="4" s="1"/>
  <c r="AJ51" i="4" s="1"/>
  <c r="AJ52" i="4" s="1"/>
  <c r="AJ53" i="4" s="1"/>
  <c r="AJ54" i="4" s="1"/>
  <c r="AJ55" i="4" s="1"/>
  <c r="AJ56" i="4" s="1"/>
  <c r="AJ57" i="4" s="1"/>
  <c r="AJ58" i="4" s="1"/>
  <c r="AJ59" i="4" s="1"/>
  <c r="AJ60" i="4" s="1"/>
  <c r="AJ61" i="4" s="1"/>
  <c r="AJ62" i="4" s="1"/>
  <c r="AJ63" i="4" s="1"/>
  <c r="AJ64" i="4" s="1"/>
  <c r="AJ65" i="4" s="1"/>
  <c r="AJ66" i="4" s="1"/>
  <c r="AJ67" i="4" s="1"/>
  <c r="AJ68" i="4" s="1"/>
  <c r="AJ69" i="4" s="1"/>
  <c r="AJ70" i="4" s="1"/>
  <c r="AJ71" i="4" s="1"/>
  <c r="F11" i="4"/>
  <c r="W11" i="4" s="1"/>
  <c r="W12" i="4" s="1"/>
  <c r="W13" i="4" s="1"/>
  <c r="W14" i="4" s="1"/>
  <c r="W15" i="4" s="1"/>
  <c r="W16" i="4" s="1"/>
  <c r="W17" i="4" s="1"/>
  <c r="W18" i="4" s="1"/>
  <c r="W19" i="4" s="1"/>
  <c r="W20" i="4" s="1"/>
  <c r="W21" i="4" s="1"/>
  <c r="W22" i="4" s="1"/>
  <c r="W23" i="4" s="1"/>
  <c r="W24" i="4" s="1"/>
  <c r="W25" i="4" s="1"/>
  <c r="W26" i="4" s="1"/>
  <c r="W27" i="4" s="1"/>
  <c r="W28" i="4" s="1"/>
  <c r="W29" i="4" s="1"/>
  <c r="W30" i="4" s="1"/>
  <c r="W31" i="4" s="1"/>
  <c r="W32" i="4" s="1"/>
  <c r="W33" i="4" s="1"/>
  <c r="W34" i="4" s="1"/>
  <c r="W35" i="4" s="1"/>
  <c r="W36" i="4" s="1"/>
  <c r="W37" i="4" s="1"/>
  <c r="W38" i="4" s="1"/>
  <c r="W39" i="4" s="1"/>
  <c r="W40" i="4" s="1"/>
  <c r="W41" i="4" s="1"/>
  <c r="W42" i="4" s="1"/>
  <c r="W43" i="4" s="1"/>
  <c r="W44" i="4" s="1"/>
  <c r="W45" i="4" s="1"/>
  <c r="W46" i="4" s="1"/>
  <c r="W47" i="4" s="1"/>
  <c r="W48" i="4" s="1"/>
  <c r="W49" i="4" s="1"/>
  <c r="W50" i="4" s="1"/>
  <c r="W51" i="4" s="1"/>
  <c r="W52" i="4" s="1"/>
  <c r="W53" i="4" s="1"/>
  <c r="W54" i="4" s="1"/>
  <c r="W55" i="4" s="1"/>
  <c r="W56" i="4" s="1"/>
  <c r="W57" i="4" s="1"/>
  <c r="W58" i="4" s="1"/>
  <c r="W59" i="4" s="1"/>
  <c r="W60" i="4" s="1"/>
  <c r="W61" i="4" s="1"/>
  <c r="W62" i="4" s="1"/>
  <c r="W63" i="4" s="1"/>
  <c r="W64" i="4" s="1"/>
  <c r="W65" i="4" s="1"/>
  <c r="W66" i="4" s="1"/>
  <c r="W67" i="4" s="1"/>
  <c r="W68" i="4" s="1"/>
  <c r="W69" i="4" s="1"/>
  <c r="W70" i="4" s="1"/>
  <c r="W71" i="4" s="1"/>
  <c r="E11" i="4"/>
  <c r="V11" i="4" s="1"/>
  <c r="V12" i="4" s="1"/>
  <c r="V13" i="4" s="1"/>
  <c r="V14" i="4" s="1"/>
  <c r="V15" i="4" s="1"/>
  <c r="V16" i="4" s="1"/>
  <c r="V17" i="4" s="1"/>
  <c r="V18" i="4" s="1"/>
  <c r="V19" i="4" s="1"/>
  <c r="V20" i="4" s="1"/>
  <c r="V21" i="4" s="1"/>
  <c r="V22" i="4" s="1"/>
  <c r="V23" i="4" s="1"/>
  <c r="V24" i="4" s="1"/>
  <c r="V25" i="4" s="1"/>
  <c r="V26" i="4" s="1"/>
  <c r="V27" i="4" s="1"/>
  <c r="V28" i="4" s="1"/>
  <c r="V29" i="4" s="1"/>
  <c r="V30" i="4" s="1"/>
  <c r="V31" i="4" s="1"/>
  <c r="V32" i="4" s="1"/>
  <c r="V33" i="4" s="1"/>
  <c r="V34" i="4" s="1"/>
  <c r="V35" i="4" s="1"/>
  <c r="V36" i="4" s="1"/>
  <c r="V37" i="4" s="1"/>
  <c r="V38" i="4" s="1"/>
  <c r="V39" i="4" s="1"/>
  <c r="V40" i="4" s="1"/>
  <c r="V41" i="4" s="1"/>
  <c r="V42" i="4" s="1"/>
  <c r="V43" i="4" s="1"/>
  <c r="V44" i="4" s="1"/>
  <c r="V45" i="4" s="1"/>
  <c r="V46" i="4" s="1"/>
  <c r="V47" i="4" s="1"/>
  <c r="V48" i="4" s="1"/>
  <c r="V49" i="4" s="1"/>
  <c r="V50" i="4" s="1"/>
  <c r="V51" i="4" s="1"/>
  <c r="V52" i="4" s="1"/>
  <c r="V53" i="4" s="1"/>
  <c r="V54" i="4" s="1"/>
  <c r="V55" i="4" s="1"/>
  <c r="V56" i="4" s="1"/>
  <c r="V57" i="4" s="1"/>
  <c r="V58" i="4" s="1"/>
  <c r="V59" i="4" s="1"/>
  <c r="V60" i="4" s="1"/>
  <c r="V61" i="4" s="1"/>
  <c r="V62" i="4" s="1"/>
  <c r="V63" i="4" s="1"/>
  <c r="V64" i="4" s="1"/>
  <c r="V65" i="4" s="1"/>
  <c r="V66" i="4" s="1"/>
  <c r="V67" i="4" s="1"/>
  <c r="V68" i="4" s="1"/>
  <c r="V69" i="4" s="1"/>
  <c r="V70" i="4" s="1"/>
  <c r="V71" i="4" s="1"/>
  <c r="D11" i="4"/>
  <c r="U11" i="4" s="1"/>
  <c r="U12" i="4" s="1"/>
  <c r="U13" i="4" s="1"/>
  <c r="U14" i="4" s="1"/>
  <c r="U15" i="4" s="1"/>
  <c r="U16" i="4" s="1"/>
  <c r="U17" i="4" s="1"/>
  <c r="U18" i="4" s="1"/>
  <c r="U19" i="4" s="1"/>
  <c r="U20" i="4" s="1"/>
  <c r="U21" i="4" s="1"/>
  <c r="U22" i="4" s="1"/>
  <c r="U23" i="4" s="1"/>
  <c r="U24" i="4" s="1"/>
  <c r="U25" i="4" s="1"/>
  <c r="U26" i="4" s="1"/>
  <c r="U27" i="4" s="1"/>
  <c r="U28" i="4" s="1"/>
  <c r="U29" i="4" s="1"/>
  <c r="U30" i="4" s="1"/>
  <c r="U31" i="4" s="1"/>
  <c r="U32" i="4" s="1"/>
  <c r="U33" i="4" s="1"/>
  <c r="U34" i="4" s="1"/>
  <c r="U35" i="4" s="1"/>
  <c r="U36" i="4" s="1"/>
  <c r="U37" i="4" s="1"/>
  <c r="U38" i="4" s="1"/>
  <c r="U39" i="4" s="1"/>
  <c r="U40" i="4" s="1"/>
  <c r="U41" i="4" s="1"/>
  <c r="U42" i="4" s="1"/>
  <c r="U43" i="4" s="1"/>
  <c r="U44" i="4" s="1"/>
  <c r="U45" i="4" s="1"/>
  <c r="U46" i="4" s="1"/>
  <c r="U47" i="4" s="1"/>
  <c r="U48" i="4" s="1"/>
  <c r="U49" i="4" s="1"/>
  <c r="U50" i="4" s="1"/>
  <c r="U51" i="4" s="1"/>
  <c r="U52" i="4" s="1"/>
  <c r="U53" i="4" s="1"/>
  <c r="U54" i="4" s="1"/>
  <c r="U55" i="4" s="1"/>
  <c r="U56" i="4" s="1"/>
  <c r="U57" i="4" s="1"/>
  <c r="U58" i="4" s="1"/>
  <c r="U59" i="4" s="1"/>
  <c r="U60" i="4" s="1"/>
  <c r="U61" i="4" s="1"/>
  <c r="U62" i="4" s="1"/>
  <c r="U63" i="4" s="1"/>
  <c r="U64" i="4" s="1"/>
  <c r="U65" i="4" s="1"/>
  <c r="U66" i="4" s="1"/>
  <c r="U67" i="4" s="1"/>
  <c r="U68" i="4" s="1"/>
  <c r="U69" i="4" s="1"/>
  <c r="U70" i="4" s="1"/>
  <c r="U71" i="4" s="1"/>
  <c r="C11" i="4"/>
  <c r="N12" i="4" s="1"/>
  <c r="L9" i="4"/>
  <c r="K9" i="4"/>
  <c r="J9" i="4"/>
  <c r="I9" i="4"/>
  <c r="H9" i="4"/>
  <c r="G9" i="4"/>
  <c r="F9" i="4"/>
  <c r="E9" i="4"/>
  <c r="D9" i="4"/>
  <c r="C9" i="4"/>
  <c r="L8" i="4"/>
  <c r="K8" i="4"/>
  <c r="J8" i="4"/>
  <c r="I8" i="4"/>
  <c r="H8" i="4"/>
  <c r="G8" i="4"/>
  <c r="F8" i="4"/>
  <c r="E8" i="4"/>
  <c r="D8" i="4"/>
  <c r="C8" i="4"/>
  <c r="L7" i="4"/>
  <c r="K7" i="4"/>
  <c r="J7" i="4"/>
  <c r="I7" i="4"/>
  <c r="H7" i="4"/>
  <c r="G7" i="4"/>
  <c r="F7" i="4"/>
  <c r="E7" i="4"/>
  <c r="D7" i="4"/>
  <c r="C7" i="4"/>
  <c r="B6" i="4"/>
  <c r="B5" i="4"/>
  <c r="B4" i="4"/>
  <c r="G68" i="3"/>
  <c r="C68" i="3"/>
  <c r="G67" i="3"/>
  <c r="C67" i="3"/>
  <c r="G66" i="3"/>
  <c r="C66" i="3"/>
  <c r="G65" i="3"/>
  <c r="C65" i="3"/>
  <c r="G64" i="3"/>
  <c r="C64" i="3"/>
  <c r="G63" i="3"/>
  <c r="C63" i="3"/>
  <c r="G62" i="3"/>
  <c r="C62" i="3"/>
  <c r="G61" i="3"/>
  <c r="C61" i="3"/>
  <c r="G60" i="3"/>
  <c r="C60" i="3"/>
  <c r="G59" i="3"/>
  <c r="C59" i="3"/>
  <c r="G58" i="3"/>
  <c r="C58" i="3"/>
  <c r="G57" i="3"/>
  <c r="C57" i="3"/>
  <c r="G56" i="3"/>
  <c r="C56" i="3"/>
  <c r="G55" i="3"/>
  <c r="C55" i="3"/>
  <c r="G54" i="3"/>
  <c r="C54" i="3"/>
  <c r="G53" i="3"/>
  <c r="C53" i="3"/>
  <c r="G52" i="3"/>
  <c r="C52" i="3"/>
  <c r="G51" i="3"/>
  <c r="C51" i="3"/>
  <c r="G50" i="3"/>
  <c r="C50" i="3"/>
  <c r="G49" i="3"/>
  <c r="C49" i="3"/>
  <c r="G48" i="3"/>
  <c r="C48" i="3"/>
  <c r="G47" i="3"/>
  <c r="C47" i="3"/>
  <c r="G46" i="3"/>
  <c r="C46" i="3"/>
  <c r="G45" i="3"/>
  <c r="C45" i="3"/>
  <c r="G44" i="3"/>
  <c r="C44" i="3"/>
  <c r="G43" i="3"/>
  <c r="C43" i="3"/>
  <c r="G42" i="3"/>
  <c r="C42" i="3"/>
  <c r="G41" i="3"/>
  <c r="C41" i="3"/>
  <c r="G40" i="3"/>
  <c r="C40" i="3"/>
  <c r="G39" i="3"/>
  <c r="C39" i="3"/>
  <c r="G38" i="3"/>
  <c r="C38" i="3"/>
  <c r="G37" i="3"/>
  <c r="C37" i="3"/>
  <c r="G36" i="3"/>
  <c r="C36" i="3"/>
  <c r="G35" i="3"/>
  <c r="C35" i="3"/>
  <c r="G34" i="3"/>
  <c r="C34" i="3"/>
  <c r="G33" i="3"/>
  <c r="C33" i="3"/>
  <c r="G32" i="3"/>
  <c r="C32" i="3"/>
  <c r="G31" i="3"/>
  <c r="C31" i="3"/>
  <c r="G30" i="3"/>
  <c r="C30" i="3"/>
  <c r="G29" i="3"/>
  <c r="C29" i="3"/>
  <c r="G28" i="3"/>
  <c r="C28" i="3"/>
  <c r="G27" i="3"/>
  <c r="C27" i="3"/>
  <c r="G26" i="3"/>
  <c r="C26" i="3"/>
  <c r="G25" i="3"/>
  <c r="C25" i="3"/>
  <c r="G24" i="3"/>
  <c r="C24" i="3"/>
  <c r="G23" i="3"/>
  <c r="C23" i="3"/>
  <c r="G22" i="3"/>
  <c r="C22" i="3"/>
  <c r="G21" i="3"/>
  <c r="C21" i="3"/>
  <c r="G20" i="3"/>
  <c r="C20" i="3"/>
  <c r="G19" i="3"/>
  <c r="C19" i="3"/>
  <c r="G18" i="3"/>
  <c r="C18" i="3"/>
  <c r="G17" i="3"/>
  <c r="C17" i="3"/>
  <c r="G16" i="3"/>
  <c r="C16" i="3"/>
  <c r="G15" i="3"/>
  <c r="C15" i="3"/>
  <c r="G14" i="3"/>
  <c r="C14" i="3"/>
  <c r="G13" i="3"/>
  <c r="C13" i="3"/>
  <c r="G12" i="3"/>
  <c r="C12" i="3"/>
  <c r="H11" i="3"/>
  <c r="H12" i="3" s="1"/>
  <c r="H13" i="3" s="1"/>
  <c r="H14" i="3" s="1"/>
  <c r="H15" i="3" s="1"/>
  <c r="H16" i="3" s="1"/>
  <c r="H17" i="3" s="1"/>
  <c r="H18" i="3" s="1"/>
  <c r="H19" i="3" s="1"/>
  <c r="H20" i="3" s="1"/>
  <c r="H21" i="3" s="1"/>
  <c r="H22" i="3" s="1"/>
  <c r="H23" i="3" s="1"/>
  <c r="H24" i="3" s="1"/>
  <c r="H25" i="3" s="1"/>
  <c r="H26" i="3" s="1"/>
  <c r="H27" i="3" s="1"/>
  <c r="H28" i="3" s="1"/>
  <c r="H29" i="3" s="1"/>
  <c r="H30" i="3" s="1"/>
  <c r="H31" i="3" s="1"/>
  <c r="H32" i="3" s="1"/>
  <c r="H33" i="3" s="1"/>
  <c r="H34" i="3" s="1"/>
  <c r="H35" i="3" s="1"/>
  <c r="H36" i="3" s="1"/>
  <c r="H37" i="3" s="1"/>
  <c r="H38" i="3" s="1"/>
  <c r="H39" i="3" s="1"/>
  <c r="H40" i="3" s="1"/>
  <c r="H41" i="3" s="1"/>
  <c r="H42" i="3" s="1"/>
  <c r="H43" i="3" s="1"/>
  <c r="H44" i="3" s="1"/>
  <c r="H45" i="3" s="1"/>
  <c r="H46" i="3" s="1"/>
  <c r="H47" i="3" s="1"/>
  <c r="H48" i="3" s="1"/>
  <c r="H49" i="3" s="1"/>
  <c r="H50" i="3" s="1"/>
  <c r="H51" i="3" s="1"/>
  <c r="H52" i="3" s="1"/>
  <c r="H53" i="3" s="1"/>
  <c r="H54" i="3" s="1"/>
  <c r="H55" i="3" s="1"/>
  <c r="H56" i="3" s="1"/>
  <c r="H57" i="3" s="1"/>
  <c r="H58" i="3" s="1"/>
  <c r="H59" i="3" s="1"/>
  <c r="H60" i="3" s="1"/>
  <c r="H61" i="3" s="1"/>
  <c r="H62" i="3" s="1"/>
  <c r="H63" i="3" s="1"/>
  <c r="H64" i="3" s="1"/>
  <c r="H65" i="3" s="1"/>
  <c r="H66" i="3" s="1"/>
  <c r="H67" i="3" s="1"/>
  <c r="H68" i="3" s="1"/>
  <c r="G11" i="3"/>
  <c r="C11" i="3"/>
  <c r="G10" i="3"/>
  <c r="C10" i="3"/>
  <c r="H9" i="3"/>
  <c r="H10" i="3" s="1"/>
  <c r="G9" i="3"/>
  <c r="C9" i="3"/>
  <c r="C5" i="3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E37" i="2"/>
  <c r="C37" i="2"/>
  <c r="I21" i="2"/>
  <c r="F19" i="2"/>
  <c r="E19" i="2"/>
  <c r="D19" i="2"/>
  <c r="C19" i="2"/>
  <c r="H18" i="2"/>
  <c r="G18" i="2"/>
  <c r="G17" i="2"/>
  <c r="H17" i="2" s="1"/>
  <c r="H16" i="2"/>
  <c r="G16" i="2"/>
  <c r="H15" i="2"/>
  <c r="G15" i="2"/>
  <c r="G14" i="2"/>
  <c r="H14" i="2" s="1"/>
  <c r="G13" i="2"/>
  <c r="H13" i="2" s="1"/>
  <c r="G12" i="2"/>
  <c r="H12" i="2" s="1"/>
  <c r="G11" i="2"/>
  <c r="H11" i="2" s="1"/>
  <c r="L10" i="2"/>
  <c r="J18" i="2" s="1"/>
  <c r="G10" i="2"/>
  <c r="H10" i="2" s="1"/>
  <c r="L9" i="2"/>
  <c r="C22" i="2" s="1"/>
  <c r="M32" i="2" s="1"/>
  <c r="G9" i="2"/>
  <c r="H9" i="2" s="1"/>
  <c r="I6" i="2"/>
  <c r="L11" i="2" l="1"/>
  <c r="L13" i="2"/>
  <c r="L14" i="2"/>
  <c r="C21" i="2"/>
  <c r="B11" i="4"/>
  <c r="X11" i="4"/>
  <c r="X12" i="4" s="1"/>
  <c r="X13" i="4" s="1"/>
  <c r="X14" i="4" s="1"/>
  <c r="X15" i="4" s="1"/>
  <c r="X16" i="4" s="1"/>
  <c r="X17" i="4" s="1"/>
  <c r="X18" i="4" s="1"/>
  <c r="X19" i="4" s="1"/>
  <c r="X20" i="4" s="1"/>
  <c r="X21" i="4" s="1"/>
  <c r="X22" i="4" s="1"/>
  <c r="X23" i="4" s="1"/>
  <c r="X24" i="4" s="1"/>
  <c r="X25" i="4" s="1"/>
  <c r="X26" i="4" s="1"/>
  <c r="X27" i="4" s="1"/>
  <c r="X28" i="4" s="1"/>
  <c r="X29" i="4" s="1"/>
  <c r="X30" i="4" s="1"/>
  <c r="X31" i="4" s="1"/>
  <c r="X32" i="4" s="1"/>
  <c r="X33" i="4" s="1"/>
  <c r="X34" i="4" s="1"/>
  <c r="X35" i="4" s="1"/>
  <c r="X36" i="4" s="1"/>
  <c r="X37" i="4" s="1"/>
  <c r="X38" i="4" s="1"/>
  <c r="X39" i="4" s="1"/>
  <c r="X40" i="4" s="1"/>
  <c r="X41" i="4" s="1"/>
  <c r="X42" i="4" s="1"/>
  <c r="X43" i="4" s="1"/>
  <c r="X44" i="4" s="1"/>
  <c r="X45" i="4" s="1"/>
  <c r="X46" i="4" s="1"/>
  <c r="X47" i="4" s="1"/>
  <c r="X48" i="4" s="1"/>
  <c r="X49" i="4" s="1"/>
  <c r="X50" i="4" s="1"/>
  <c r="X51" i="4" s="1"/>
  <c r="X52" i="4" s="1"/>
  <c r="X53" i="4" s="1"/>
  <c r="X54" i="4" s="1"/>
  <c r="X55" i="4" s="1"/>
  <c r="X56" i="4" s="1"/>
  <c r="X57" i="4" s="1"/>
  <c r="X58" i="4" s="1"/>
  <c r="X59" i="4" s="1"/>
  <c r="X60" i="4" s="1"/>
  <c r="X61" i="4" s="1"/>
  <c r="X62" i="4" s="1"/>
  <c r="X63" i="4" s="1"/>
  <c r="X64" i="4" s="1"/>
  <c r="X65" i="4" s="1"/>
  <c r="X66" i="4" s="1"/>
  <c r="X67" i="4" s="1"/>
  <c r="X68" i="4" s="1"/>
  <c r="X69" i="4" s="1"/>
  <c r="X70" i="4" s="1"/>
  <c r="X71" i="4" s="1"/>
  <c r="AO11" i="4"/>
  <c r="AO12" i="4" s="1"/>
  <c r="AO13" i="4" s="1"/>
  <c r="AO14" i="4" s="1"/>
  <c r="AO15" i="4" s="1"/>
  <c r="AO16" i="4" s="1"/>
  <c r="AO17" i="4" s="1"/>
  <c r="AO18" i="4" s="1"/>
  <c r="AO19" i="4" s="1"/>
  <c r="AO20" i="4" s="1"/>
  <c r="AO21" i="4" s="1"/>
  <c r="AO22" i="4" s="1"/>
  <c r="AO23" i="4" s="1"/>
  <c r="AO24" i="4" s="1"/>
  <c r="AO25" i="4" s="1"/>
  <c r="AO26" i="4" s="1"/>
  <c r="AO27" i="4" s="1"/>
  <c r="AO28" i="4" s="1"/>
  <c r="AO29" i="4" s="1"/>
  <c r="AO30" i="4" s="1"/>
  <c r="AO31" i="4" s="1"/>
  <c r="AO32" i="4" s="1"/>
  <c r="AO33" i="4" s="1"/>
  <c r="AO34" i="4" s="1"/>
  <c r="AO35" i="4" s="1"/>
  <c r="AO36" i="4" s="1"/>
  <c r="AO37" i="4" s="1"/>
  <c r="AO38" i="4" s="1"/>
  <c r="AO39" i="4" s="1"/>
  <c r="AO40" i="4" s="1"/>
  <c r="AO41" i="4" s="1"/>
  <c r="AO42" i="4" s="1"/>
  <c r="AO43" i="4" s="1"/>
  <c r="AO44" i="4" s="1"/>
  <c r="AO45" i="4" s="1"/>
  <c r="AO46" i="4" s="1"/>
  <c r="AO47" i="4" s="1"/>
  <c r="AO48" i="4" s="1"/>
  <c r="AO49" i="4" s="1"/>
  <c r="AO50" i="4" s="1"/>
  <c r="AO51" i="4" s="1"/>
  <c r="AO52" i="4" s="1"/>
  <c r="AO53" i="4" s="1"/>
  <c r="AO54" i="4" s="1"/>
  <c r="AO55" i="4" s="1"/>
  <c r="AO56" i="4" s="1"/>
  <c r="AO57" i="4" s="1"/>
  <c r="AO58" i="4" s="1"/>
  <c r="AO59" i="4" s="1"/>
  <c r="AO60" i="4" s="1"/>
  <c r="AO61" i="4" s="1"/>
  <c r="AO62" i="4" s="1"/>
  <c r="AO63" i="4" s="1"/>
  <c r="AO64" i="4" s="1"/>
  <c r="AO65" i="4" s="1"/>
  <c r="AO66" i="4" s="1"/>
  <c r="AO67" i="4" s="1"/>
  <c r="AO68" i="4" s="1"/>
  <c r="AO69" i="4" s="1"/>
  <c r="AO70" i="4" s="1"/>
  <c r="AO71" i="4" s="1"/>
  <c r="Y11" i="4"/>
  <c r="Y12" i="4" s="1"/>
  <c r="Y13" i="4" s="1"/>
  <c r="Y14" i="4" s="1"/>
  <c r="Y15" i="4" s="1"/>
  <c r="Y16" i="4" s="1"/>
  <c r="Y17" i="4" s="1"/>
  <c r="Y18" i="4" s="1"/>
  <c r="Y19" i="4" s="1"/>
  <c r="Y20" i="4" s="1"/>
  <c r="Y21" i="4" s="1"/>
  <c r="Y22" i="4" s="1"/>
  <c r="Y23" i="4" s="1"/>
  <c r="Y24" i="4" s="1"/>
  <c r="Y25" i="4" s="1"/>
  <c r="Y26" i="4" s="1"/>
  <c r="Y27" i="4" s="1"/>
  <c r="Y28" i="4" s="1"/>
  <c r="Y29" i="4" s="1"/>
  <c r="Y30" i="4" s="1"/>
  <c r="Y31" i="4" s="1"/>
  <c r="Y32" i="4" s="1"/>
  <c r="Y33" i="4" s="1"/>
  <c r="Y34" i="4" s="1"/>
  <c r="Y35" i="4" s="1"/>
  <c r="Y36" i="4" s="1"/>
  <c r="Y37" i="4" s="1"/>
  <c r="Y38" i="4" s="1"/>
  <c r="Y39" i="4" s="1"/>
  <c r="Y40" i="4" s="1"/>
  <c r="Y41" i="4" s="1"/>
  <c r="Y42" i="4" s="1"/>
  <c r="Y43" i="4" s="1"/>
  <c r="Y44" i="4" s="1"/>
  <c r="Y45" i="4" s="1"/>
  <c r="Y46" i="4" s="1"/>
  <c r="Y47" i="4" s="1"/>
  <c r="Y48" i="4" s="1"/>
  <c r="Y49" i="4" s="1"/>
  <c r="Y50" i="4" s="1"/>
  <c r="Y51" i="4" s="1"/>
  <c r="Y52" i="4" s="1"/>
  <c r="Y53" i="4" s="1"/>
  <c r="Y54" i="4" s="1"/>
  <c r="Y55" i="4" s="1"/>
  <c r="Y56" i="4" s="1"/>
  <c r="Y57" i="4" s="1"/>
  <c r="Y58" i="4" s="1"/>
  <c r="Y59" i="4" s="1"/>
  <c r="Y60" i="4" s="1"/>
  <c r="Y61" i="4" s="1"/>
  <c r="Y62" i="4" s="1"/>
  <c r="Y63" i="4" s="1"/>
  <c r="Y64" i="4" s="1"/>
  <c r="Y65" i="4" s="1"/>
  <c r="Y66" i="4" s="1"/>
  <c r="Y67" i="4" s="1"/>
  <c r="Y68" i="4" s="1"/>
  <c r="Y69" i="4" s="1"/>
  <c r="Y70" i="4" s="1"/>
  <c r="Y71" i="4" s="1"/>
  <c r="Z11" i="4"/>
  <c r="Z12" i="4" s="1"/>
  <c r="Z13" i="4" s="1"/>
  <c r="Z14" i="4" s="1"/>
  <c r="Z15" i="4" s="1"/>
  <c r="Z16" i="4" s="1"/>
  <c r="Z17" i="4" s="1"/>
  <c r="Z18" i="4" s="1"/>
  <c r="Z19" i="4" s="1"/>
  <c r="Z20" i="4" s="1"/>
  <c r="Z21" i="4" s="1"/>
  <c r="Z22" i="4" s="1"/>
  <c r="Z23" i="4" s="1"/>
  <c r="Z24" i="4" s="1"/>
  <c r="Z25" i="4" s="1"/>
  <c r="Z26" i="4" s="1"/>
  <c r="Z27" i="4" s="1"/>
  <c r="Z28" i="4" s="1"/>
  <c r="Z29" i="4" s="1"/>
  <c r="Z30" i="4" s="1"/>
  <c r="Z31" i="4" s="1"/>
  <c r="Z32" i="4" s="1"/>
  <c r="Z33" i="4" s="1"/>
  <c r="Z34" i="4" s="1"/>
  <c r="Z35" i="4" s="1"/>
  <c r="Z36" i="4" s="1"/>
  <c r="Z37" i="4" s="1"/>
  <c r="Z38" i="4" s="1"/>
  <c r="Z39" i="4" s="1"/>
  <c r="Z40" i="4" s="1"/>
  <c r="Z41" i="4" s="1"/>
  <c r="Z42" i="4" s="1"/>
  <c r="Z43" i="4" s="1"/>
  <c r="Z44" i="4" s="1"/>
  <c r="Z45" i="4" s="1"/>
  <c r="Z46" i="4" s="1"/>
  <c r="Z47" i="4" s="1"/>
  <c r="Z48" i="4" s="1"/>
  <c r="Z49" i="4" s="1"/>
  <c r="Z50" i="4" s="1"/>
  <c r="Z51" i="4" s="1"/>
  <c r="Z52" i="4" s="1"/>
  <c r="Z53" i="4" s="1"/>
  <c r="Z54" i="4" s="1"/>
  <c r="Z55" i="4" s="1"/>
  <c r="Z56" i="4" s="1"/>
  <c r="Z57" i="4" s="1"/>
  <c r="Z58" i="4" s="1"/>
  <c r="Z59" i="4" s="1"/>
  <c r="Z60" i="4" s="1"/>
  <c r="Z61" i="4" s="1"/>
  <c r="Z62" i="4" s="1"/>
  <c r="Z63" i="4" s="1"/>
  <c r="Z64" i="4" s="1"/>
  <c r="Z65" i="4" s="1"/>
  <c r="Z66" i="4" s="1"/>
  <c r="Z67" i="4" s="1"/>
  <c r="Z68" i="4" s="1"/>
  <c r="Z69" i="4" s="1"/>
  <c r="Z70" i="4" s="1"/>
  <c r="Z71" i="4" s="1"/>
  <c r="C12" i="4"/>
  <c r="AA11" i="4"/>
  <c r="AA12" i="4" s="1"/>
  <c r="AA13" i="4" s="1"/>
  <c r="AA14" i="4" s="1"/>
  <c r="AA15" i="4" s="1"/>
  <c r="AA16" i="4" s="1"/>
  <c r="AA17" i="4" s="1"/>
  <c r="AA18" i="4" s="1"/>
  <c r="AA19" i="4" s="1"/>
  <c r="AA20" i="4" s="1"/>
  <c r="AA21" i="4" s="1"/>
  <c r="AA22" i="4" s="1"/>
  <c r="AA23" i="4" s="1"/>
  <c r="AA24" i="4" s="1"/>
  <c r="AA25" i="4" s="1"/>
  <c r="AA26" i="4" s="1"/>
  <c r="AA27" i="4" s="1"/>
  <c r="AA28" i="4" s="1"/>
  <c r="AA29" i="4" s="1"/>
  <c r="AA30" i="4" s="1"/>
  <c r="AA31" i="4" s="1"/>
  <c r="AA32" i="4" s="1"/>
  <c r="AA33" i="4" s="1"/>
  <c r="AA34" i="4" s="1"/>
  <c r="AA35" i="4" s="1"/>
  <c r="AA36" i="4" s="1"/>
  <c r="AA37" i="4" s="1"/>
  <c r="AA38" i="4" s="1"/>
  <c r="AA39" i="4" s="1"/>
  <c r="AA40" i="4" s="1"/>
  <c r="AA41" i="4" s="1"/>
  <c r="AA42" i="4" s="1"/>
  <c r="AA43" i="4" s="1"/>
  <c r="AA44" i="4" s="1"/>
  <c r="AA45" i="4" s="1"/>
  <c r="AA46" i="4" s="1"/>
  <c r="AA47" i="4" s="1"/>
  <c r="AA48" i="4" s="1"/>
  <c r="AA49" i="4" s="1"/>
  <c r="AA50" i="4" s="1"/>
  <c r="AA51" i="4" s="1"/>
  <c r="AA52" i="4" s="1"/>
  <c r="AA53" i="4" s="1"/>
  <c r="AA54" i="4" s="1"/>
  <c r="AA55" i="4" s="1"/>
  <c r="AA56" i="4" s="1"/>
  <c r="AA57" i="4" s="1"/>
  <c r="AA58" i="4" s="1"/>
  <c r="AA59" i="4" s="1"/>
  <c r="AA60" i="4" s="1"/>
  <c r="AA61" i="4" s="1"/>
  <c r="AA62" i="4" s="1"/>
  <c r="AA63" i="4" s="1"/>
  <c r="AA64" i="4" s="1"/>
  <c r="AA65" i="4" s="1"/>
  <c r="AA66" i="4" s="1"/>
  <c r="AA67" i="4" s="1"/>
  <c r="AA68" i="4" s="1"/>
  <c r="AA69" i="4" s="1"/>
  <c r="AA70" i="4" s="1"/>
  <c r="AA71" i="4" s="1"/>
  <c r="D12" i="4"/>
  <c r="D13" i="4" s="1"/>
  <c r="D14" i="4" s="1"/>
  <c r="D15" i="4" s="1"/>
  <c r="D16" i="4" s="1"/>
  <c r="D17" i="4" s="1"/>
  <c r="D18" i="4" s="1"/>
  <c r="D19" i="4" s="1"/>
  <c r="D20" i="4" s="1"/>
  <c r="D21" i="4" s="1"/>
  <c r="D22" i="4" s="1"/>
  <c r="D23" i="4" s="1"/>
  <c r="D24" i="4" s="1"/>
  <c r="D25" i="4" s="1"/>
  <c r="D26" i="4" s="1"/>
  <c r="D27" i="4" s="1"/>
  <c r="D28" i="4" s="1"/>
  <c r="D29" i="4" s="1"/>
  <c r="D30" i="4" s="1"/>
  <c r="D31" i="4" s="1"/>
  <c r="D32" i="4" s="1"/>
  <c r="D33" i="4" s="1"/>
  <c r="D34" i="4" s="1"/>
  <c r="D35" i="4" s="1"/>
  <c r="D36" i="4" s="1"/>
  <c r="D37" i="4" s="1"/>
  <c r="D38" i="4" s="1"/>
  <c r="D39" i="4" s="1"/>
  <c r="D40" i="4" s="1"/>
  <c r="D41" i="4" s="1"/>
  <c r="D42" i="4" s="1"/>
  <c r="D43" i="4" s="1"/>
  <c r="D44" i="4" s="1"/>
  <c r="D45" i="4" s="1"/>
  <c r="D46" i="4" s="1"/>
  <c r="D47" i="4" s="1"/>
  <c r="D48" i="4" s="1"/>
  <c r="D49" i="4" s="1"/>
  <c r="D50" i="4" s="1"/>
  <c r="D51" i="4" s="1"/>
  <c r="D52" i="4" s="1"/>
  <c r="D53" i="4" s="1"/>
  <c r="D54" i="4" s="1"/>
  <c r="D55" i="4" s="1"/>
  <c r="D56" i="4" s="1"/>
  <c r="D57" i="4" s="1"/>
  <c r="D58" i="4" s="1"/>
  <c r="D59" i="4" s="1"/>
  <c r="D60" i="4" s="1"/>
  <c r="D61" i="4" s="1"/>
  <c r="D62" i="4" s="1"/>
  <c r="D63" i="4" s="1"/>
  <c r="D64" i="4" s="1"/>
  <c r="D65" i="4" s="1"/>
  <c r="D66" i="4" s="1"/>
  <c r="D67" i="4" s="1"/>
  <c r="D68" i="4" s="1"/>
  <c r="D69" i="4" s="1"/>
  <c r="D70" i="4" s="1"/>
  <c r="D71" i="4" s="1"/>
  <c r="AB11" i="4"/>
  <c r="AB12" i="4" s="1"/>
  <c r="AB13" i="4" s="1"/>
  <c r="AB14" i="4" s="1"/>
  <c r="AB15" i="4" s="1"/>
  <c r="AB16" i="4" s="1"/>
  <c r="AB17" i="4" s="1"/>
  <c r="AB18" i="4" s="1"/>
  <c r="AB19" i="4" s="1"/>
  <c r="AB20" i="4" s="1"/>
  <c r="AB21" i="4" s="1"/>
  <c r="AB22" i="4" s="1"/>
  <c r="AB23" i="4" s="1"/>
  <c r="AB24" i="4" s="1"/>
  <c r="AB25" i="4" s="1"/>
  <c r="AB26" i="4" s="1"/>
  <c r="AB27" i="4" s="1"/>
  <c r="AB28" i="4" s="1"/>
  <c r="AB29" i="4" s="1"/>
  <c r="AB30" i="4" s="1"/>
  <c r="AB31" i="4" s="1"/>
  <c r="AB32" i="4" s="1"/>
  <c r="AB33" i="4" s="1"/>
  <c r="AB34" i="4" s="1"/>
  <c r="AB35" i="4" s="1"/>
  <c r="AB36" i="4" s="1"/>
  <c r="AB37" i="4" s="1"/>
  <c r="AB38" i="4" s="1"/>
  <c r="AB39" i="4" s="1"/>
  <c r="AB40" i="4" s="1"/>
  <c r="AB41" i="4" s="1"/>
  <c r="AB42" i="4" s="1"/>
  <c r="AB43" i="4" s="1"/>
  <c r="AB44" i="4" s="1"/>
  <c r="AB45" i="4" s="1"/>
  <c r="AB46" i="4" s="1"/>
  <c r="AB47" i="4" s="1"/>
  <c r="AB48" i="4" s="1"/>
  <c r="AB49" i="4" s="1"/>
  <c r="AB50" i="4" s="1"/>
  <c r="AB51" i="4" s="1"/>
  <c r="AB52" i="4" s="1"/>
  <c r="AB53" i="4" s="1"/>
  <c r="AB54" i="4" s="1"/>
  <c r="AB55" i="4" s="1"/>
  <c r="AB56" i="4" s="1"/>
  <c r="AB57" i="4" s="1"/>
  <c r="AB58" i="4" s="1"/>
  <c r="AB59" i="4" s="1"/>
  <c r="AB60" i="4" s="1"/>
  <c r="AB61" i="4" s="1"/>
  <c r="AB62" i="4" s="1"/>
  <c r="AB63" i="4" s="1"/>
  <c r="AB64" i="4" s="1"/>
  <c r="AB65" i="4" s="1"/>
  <c r="AB66" i="4" s="1"/>
  <c r="AB67" i="4" s="1"/>
  <c r="AB68" i="4" s="1"/>
  <c r="AB69" i="4" s="1"/>
  <c r="AB70" i="4" s="1"/>
  <c r="AB71" i="4" s="1"/>
  <c r="E12" i="4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46" i="4" s="1"/>
  <c r="E47" i="4" s="1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E59" i="4" s="1"/>
  <c r="E60" i="4" s="1"/>
  <c r="E61" i="4" s="1"/>
  <c r="E62" i="4" s="1"/>
  <c r="E63" i="4" s="1"/>
  <c r="E64" i="4" s="1"/>
  <c r="E65" i="4" s="1"/>
  <c r="E66" i="4" s="1"/>
  <c r="E67" i="4" s="1"/>
  <c r="E68" i="4" s="1"/>
  <c r="E69" i="4" s="1"/>
  <c r="E70" i="4" s="1"/>
  <c r="E71" i="4" s="1"/>
  <c r="AC11" i="4"/>
  <c r="AC12" i="4" s="1"/>
  <c r="AC13" i="4" s="1"/>
  <c r="AC14" i="4" s="1"/>
  <c r="AC15" i="4" s="1"/>
  <c r="AC16" i="4" s="1"/>
  <c r="AC17" i="4" s="1"/>
  <c r="AC18" i="4" s="1"/>
  <c r="AC19" i="4" s="1"/>
  <c r="AC20" i="4" s="1"/>
  <c r="AC21" i="4" s="1"/>
  <c r="AC22" i="4" s="1"/>
  <c r="AC23" i="4" s="1"/>
  <c r="AC24" i="4" s="1"/>
  <c r="AC25" i="4" s="1"/>
  <c r="AC26" i="4" s="1"/>
  <c r="AC27" i="4" s="1"/>
  <c r="AC28" i="4" s="1"/>
  <c r="AC29" i="4" s="1"/>
  <c r="AC30" i="4" s="1"/>
  <c r="AC31" i="4" s="1"/>
  <c r="AC32" i="4" s="1"/>
  <c r="AC33" i="4" s="1"/>
  <c r="AC34" i="4" s="1"/>
  <c r="AC35" i="4" s="1"/>
  <c r="AC36" i="4" s="1"/>
  <c r="AC37" i="4" s="1"/>
  <c r="AC38" i="4" s="1"/>
  <c r="AC39" i="4" s="1"/>
  <c r="AC40" i="4" s="1"/>
  <c r="AC41" i="4" s="1"/>
  <c r="AC42" i="4" s="1"/>
  <c r="AC43" i="4" s="1"/>
  <c r="AC44" i="4" s="1"/>
  <c r="AC45" i="4" s="1"/>
  <c r="AC46" i="4" s="1"/>
  <c r="AC47" i="4" s="1"/>
  <c r="AC48" i="4" s="1"/>
  <c r="AC49" i="4" s="1"/>
  <c r="AC50" i="4" s="1"/>
  <c r="AC51" i="4" s="1"/>
  <c r="AC52" i="4" s="1"/>
  <c r="AC53" i="4" s="1"/>
  <c r="AC54" i="4" s="1"/>
  <c r="AC55" i="4" s="1"/>
  <c r="AC56" i="4" s="1"/>
  <c r="AC57" i="4" s="1"/>
  <c r="AC58" i="4" s="1"/>
  <c r="AC59" i="4" s="1"/>
  <c r="AC60" i="4" s="1"/>
  <c r="AC61" i="4" s="1"/>
  <c r="AC62" i="4" s="1"/>
  <c r="AC63" i="4" s="1"/>
  <c r="AC64" i="4" s="1"/>
  <c r="AC65" i="4" s="1"/>
  <c r="AC66" i="4" s="1"/>
  <c r="AC67" i="4" s="1"/>
  <c r="AC68" i="4" s="1"/>
  <c r="AC69" i="4" s="1"/>
  <c r="AC70" i="4" s="1"/>
  <c r="AC71" i="4" s="1"/>
  <c r="F12" i="4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F45" i="4" s="1"/>
  <c r="F46" i="4" s="1"/>
  <c r="F47" i="4" s="1"/>
  <c r="F48" i="4" s="1"/>
  <c r="F49" i="4" s="1"/>
  <c r="F50" i="4" s="1"/>
  <c r="F51" i="4" s="1"/>
  <c r="F52" i="4" s="1"/>
  <c r="F53" i="4" s="1"/>
  <c r="F54" i="4" s="1"/>
  <c r="F55" i="4" s="1"/>
  <c r="F56" i="4" s="1"/>
  <c r="F57" i="4" s="1"/>
  <c r="F58" i="4" s="1"/>
  <c r="F59" i="4" s="1"/>
  <c r="F60" i="4" s="1"/>
  <c r="F61" i="4" s="1"/>
  <c r="F62" i="4" s="1"/>
  <c r="F63" i="4" s="1"/>
  <c r="F64" i="4" s="1"/>
  <c r="F65" i="4" s="1"/>
  <c r="F66" i="4" s="1"/>
  <c r="F67" i="4" s="1"/>
  <c r="F68" i="4" s="1"/>
  <c r="F69" i="4" s="1"/>
  <c r="F70" i="4" s="1"/>
  <c r="F71" i="4" s="1"/>
  <c r="G12" i="4"/>
  <c r="G13" i="4" s="1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G28" i="4" s="1"/>
  <c r="G29" i="4" s="1"/>
  <c r="G30" i="4" s="1"/>
  <c r="G31" i="4" s="1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G43" i="4" s="1"/>
  <c r="G44" i="4" s="1"/>
  <c r="G45" i="4" s="1"/>
  <c r="G46" i="4" s="1"/>
  <c r="G47" i="4" s="1"/>
  <c r="G48" i="4" s="1"/>
  <c r="G49" i="4" s="1"/>
  <c r="G50" i="4" s="1"/>
  <c r="G51" i="4" s="1"/>
  <c r="G52" i="4" s="1"/>
  <c r="G53" i="4" s="1"/>
  <c r="G54" i="4" s="1"/>
  <c r="G55" i="4" s="1"/>
  <c r="G56" i="4" s="1"/>
  <c r="G57" i="4" s="1"/>
  <c r="G58" i="4" s="1"/>
  <c r="G59" i="4" s="1"/>
  <c r="G60" i="4" s="1"/>
  <c r="G61" i="4" s="1"/>
  <c r="G62" i="4" s="1"/>
  <c r="G63" i="4" s="1"/>
  <c r="G64" i="4" s="1"/>
  <c r="G65" i="4" s="1"/>
  <c r="G66" i="4" s="1"/>
  <c r="G67" i="4" s="1"/>
  <c r="G68" i="4" s="1"/>
  <c r="G69" i="4" s="1"/>
  <c r="G70" i="4" s="1"/>
  <c r="G71" i="4" s="1"/>
  <c r="AF11" i="4"/>
  <c r="H12" i="4"/>
  <c r="H13" i="4" s="1"/>
  <c r="H14" i="4" s="1"/>
  <c r="H15" i="4" s="1"/>
  <c r="H16" i="4" s="1"/>
  <c r="H17" i="4" s="1"/>
  <c r="H18" i="4" s="1"/>
  <c r="H19" i="4" s="1"/>
  <c r="H20" i="4" s="1"/>
  <c r="H21" i="4" s="1"/>
  <c r="H22" i="4" s="1"/>
  <c r="H23" i="4" s="1"/>
  <c r="H24" i="4" s="1"/>
  <c r="H25" i="4" s="1"/>
  <c r="H26" i="4" s="1"/>
  <c r="H27" i="4" s="1"/>
  <c r="H28" i="4" s="1"/>
  <c r="H29" i="4" s="1"/>
  <c r="H30" i="4" s="1"/>
  <c r="H31" i="4" s="1"/>
  <c r="H32" i="4" s="1"/>
  <c r="H33" i="4" s="1"/>
  <c r="H34" i="4" s="1"/>
  <c r="H35" i="4" s="1"/>
  <c r="H36" i="4" s="1"/>
  <c r="H37" i="4" s="1"/>
  <c r="H38" i="4" s="1"/>
  <c r="H39" i="4" s="1"/>
  <c r="H40" i="4" s="1"/>
  <c r="H41" i="4" s="1"/>
  <c r="H42" i="4" s="1"/>
  <c r="H43" i="4" s="1"/>
  <c r="H44" i="4" s="1"/>
  <c r="H45" i="4" s="1"/>
  <c r="H46" i="4" s="1"/>
  <c r="H47" i="4" s="1"/>
  <c r="H48" i="4" s="1"/>
  <c r="H49" i="4" s="1"/>
  <c r="H50" i="4" s="1"/>
  <c r="H51" i="4" s="1"/>
  <c r="H52" i="4" s="1"/>
  <c r="H53" i="4" s="1"/>
  <c r="H54" i="4" s="1"/>
  <c r="H55" i="4" s="1"/>
  <c r="H56" i="4" s="1"/>
  <c r="H57" i="4" s="1"/>
  <c r="H58" i="4" s="1"/>
  <c r="H59" i="4" s="1"/>
  <c r="H60" i="4" s="1"/>
  <c r="H61" i="4" s="1"/>
  <c r="H62" i="4" s="1"/>
  <c r="H63" i="4" s="1"/>
  <c r="H64" i="4" s="1"/>
  <c r="H65" i="4" s="1"/>
  <c r="H66" i="4" s="1"/>
  <c r="H67" i="4" s="1"/>
  <c r="H68" i="4" s="1"/>
  <c r="H69" i="4" s="1"/>
  <c r="H70" i="4" s="1"/>
  <c r="H71" i="4" s="1"/>
  <c r="AG11" i="4"/>
  <c r="AG12" i="4" s="1"/>
  <c r="AG13" i="4" s="1"/>
  <c r="AG14" i="4" s="1"/>
  <c r="AG15" i="4" s="1"/>
  <c r="AG16" i="4" s="1"/>
  <c r="AG17" i="4" s="1"/>
  <c r="AG18" i="4" s="1"/>
  <c r="AG19" i="4" s="1"/>
  <c r="AG20" i="4" s="1"/>
  <c r="AG21" i="4" s="1"/>
  <c r="AG22" i="4" s="1"/>
  <c r="AG23" i="4" s="1"/>
  <c r="AG24" i="4" s="1"/>
  <c r="AG25" i="4" s="1"/>
  <c r="AG26" i="4" s="1"/>
  <c r="AG27" i="4" s="1"/>
  <c r="AG28" i="4" s="1"/>
  <c r="AG29" i="4" s="1"/>
  <c r="AG30" i="4" s="1"/>
  <c r="AG31" i="4" s="1"/>
  <c r="AG32" i="4" s="1"/>
  <c r="AG33" i="4" s="1"/>
  <c r="AG34" i="4" s="1"/>
  <c r="AG35" i="4" s="1"/>
  <c r="AG36" i="4" s="1"/>
  <c r="AG37" i="4" s="1"/>
  <c r="AG38" i="4" s="1"/>
  <c r="AG39" i="4" s="1"/>
  <c r="AG40" i="4" s="1"/>
  <c r="AG41" i="4" s="1"/>
  <c r="AG42" i="4" s="1"/>
  <c r="AG43" i="4" s="1"/>
  <c r="AG44" i="4" s="1"/>
  <c r="AG45" i="4" s="1"/>
  <c r="AG46" i="4" s="1"/>
  <c r="AG47" i="4" s="1"/>
  <c r="AG48" i="4" s="1"/>
  <c r="AG49" i="4" s="1"/>
  <c r="AG50" i="4" s="1"/>
  <c r="AG51" i="4" s="1"/>
  <c r="AG52" i="4" s="1"/>
  <c r="AG53" i="4" s="1"/>
  <c r="AG54" i="4" s="1"/>
  <c r="AG55" i="4" s="1"/>
  <c r="AG56" i="4" s="1"/>
  <c r="AG57" i="4" s="1"/>
  <c r="AG58" i="4" s="1"/>
  <c r="AG59" i="4" s="1"/>
  <c r="AG60" i="4" s="1"/>
  <c r="AG61" i="4" s="1"/>
  <c r="AG62" i="4" s="1"/>
  <c r="AG63" i="4" s="1"/>
  <c r="AG64" i="4" s="1"/>
  <c r="AG65" i="4" s="1"/>
  <c r="AG66" i="4" s="1"/>
  <c r="AG67" i="4" s="1"/>
  <c r="AG68" i="4" s="1"/>
  <c r="AG69" i="4" s="1"/>
  <c r="AG70" i="4" s="1"/>
  <c r="AG71" i="4" s="1"/>
  <c r="I12" i="4"/>
  <c r="I13" i="4" s="1"/>
  <c r="I14" i="4" s="1"/>
  <c r="I15" i="4" s="1"/>
  <c r="I16" i="4" s="1"/>
  <c r="I17" i="4" s="1"/>
  <c r="I18" i="4" s="1"/>
  <c r="I19" i="4" s="1"/>
  <c r="I20" i="4" s="1"/>
  <c r="I21" i="4" s="1"/>
  <c r="I22" i="4" s="1"/>
  <c r="I23" i="4" s="1"/>
  <c r="I24" i="4" s="1"/>
  <c r="I25" i="4" s="1"/>
  <c r="I26" i="4" s="1"/>
  <c r="I27" i="4" s="1"/>
  <c r="I28" i="4" s="1"/>
  <c r="I29" i="4" s="1"/>
  <c r="I30" i="4" s="1"/>
  <c r="I31" i="4" s="1"/>
  <c r="I32" i="4" s="1"/>
  <c r="I33" i="4" s="1"/>
  <c r="I34" i="4" s="1"/>
  <c r="I35" i="4" s="1"/>
  <c r="I36" i="4" s="1"/>
  <c r="I37" i="4" s="1"/>
  <c r="I38" i="4" s="1"/>
  <c r="I39" i="4" s="1"/>
  <c r="I40" i="4" s="1"/>
  <c r="I41" i="4" s="1"/>
  <c r="I42" i="4" s="1"/>
  <c r="I43" i="4" s="1"/>
  <c r="I44" i="4" s="1"/>
  <c r="I45" i="4" s="1"/>
  <c r="I46" i="4" s="1"/>
  <c r="I47" i="4" s="1"/>
  <c r="I48" i="4" s="1"/>
  <c r="I49" i="4" s="1"/>
  <c r="I50" i="4" s="1"/>
  <c r="I51" i="4" s="1"/>
  <c r="I52" i="4" s="1"/>
  <c r="I53" i="4" s="1"/>
  <c r="I54" i="4" s="1"/>
  <c r="I55" i="4" s="1"/>
  <c r="I56" i="4" s="1"/>
  <c r="I57" i="4" s="1"/>
  <c r="I58" i="4" s="1"/>
  <c r="I59" i="4" s="1"/>
  <c r="I60" i="4" s="1"/>
  <c r="I61" i="4" s="1"/>
  <c r="I62" i="4" s="1"/>
  <c r="I63" i="4" s="1"/>
  <c r="I64" i="4" s="1"/>
  <c r="I65" i="4" s="1"/>
  <c r="I66" i="4" s="1"/>
  <c r="I67" i="4" s="1"/>
  <c r="I68" i="4" s="1"/>
  <c r="I69" i="4" s="1"/>
  <c r="I70" i="4" s="1"/>
  <c r="I71" i="4" s="1"/>
  <c r="AH11" i="4"/>
  <c r="AH12" i="4" s="1"/>
  <c r="AH13" i="4" s="1"/>
  <c r="AH14" i="4" s="1"/>
  <c r="AH15" i="4" s="1"/>
  <c r="AH16" i="4" s="1"/>
  <c r="AH17" i="4" s="1"/>
  <c r="AH18" i="4" s="1"/>
  <c r="AH19" i="4" s="1"/>
  <c r="AH20" i="4" s="1"/>
  <c r="AH21" i="4" s="1"/>
  <c r="AH22" i="4" s="1"/>
  <c r="AH23" i="4" s="1"/>
  <c r="AH24" i="4" s="1"/>
  <c r="AH25" i="4" s="1"/>
  <c r="AH26" i="4" s="1"/>
  <c r="AH27" i="4" s="1"/>
  <c r="AH28" i="4" s="1"/>
  <c r="AH29" i="4" s="1"/>
  <c r="AH30" i="4" s="1"/>
  <c r="AH31" i="4" s="1"/>
  <c r="AH32" i="4" s="1"/>
  <c r="AH33" i="4" s="1"/>
  <c r="AH34" i="4" s="1"/>
  <c r="AH35" i="4" s="1"/>
  <c r="AH36" i="4" s="1"/>
  <c r="AH37" i="4" s="1"/>
  <c r="AH38" i="4" s="1"/>
  <c r="AH39" i="4" s="1"/>
  <c r="AH40" i="4" s="1"/>
  <c r="AH41" i="4" s="1"/>
  <c r="AH42" i="4" s="1"/>
  <c r="AH43" i="4" s="1"/>
  <c r="AH44" i="4" s="1"/>
  <c r="AH45" i="4" s="1"/>
  <c r="AH46" i="4" s="1"/>
  <c r="AH47" i="4" s="1"/>
  <c r="AH48" i="4" s="1"/>
  <c r="AH49" i="4" s="1"/>
  <c r="AH50" i="4" s="1"/>
  <c r="AH51" i="4" s="1"/>
  <c r="AH52" i="4" s="1"/>
  <c r="AH53" i="4" s="1"/>
  <c r="AH54" i="4" s="1"/>
  <c r="AH55" i="4" s="1"/>
  <c r="AH56" i="4" s="1"/>
  <c r="AH57" i="4" s="1"/>
  <c r="AH58" i="4" s="1"/>
  <c r="AH59" i="4" s="1"/>
  <c r="AH60" i="4" s="1"/>
  <c r="AH61" i="4" s="1"/>
  <c r="AH62" i="4" s="1"/>
  <c r="AH63" i="4" s="1"/>
  <c r="AH64" i="4" s="1"/>
  <c r="AH65" i="4" s="1"/>
  <c r="AH66" i="4" s="1"/>
  <c r="AH67" i="4" s="1"/>
  <c r="AH68" i="4" s="1"/>
  <c r="AH69" i="4" s="1"/>
  <c r="AH70" i="4" s="1"/>
  <c r="AH71" i="4" s="1"/>
  <c r="J12" i="4"/>
  <c r="J13" i="4" s="1"/>
  <c r="J14" i="4" s="1"/>
  <c r="J15" i="4" s="1"/>
  <c r="J16" i="4" s="1"/>
  <c r="J17" i="4" s="1"/>
  <c r="J18" i="4" s="1"/>
  <c r="J19" i="4" s="1"/>
  <c r="J20" i="4" s="1"/>
  <c r="J21" i="4" s="1"/>
  <c r="J22" i="4" s="1"/>
  <c r="J23" i="4" s="1"/>
  <c r="J24" i="4" s="1"/>
  <c r="J25" i="4" s="1"/>
  <c r="J26" i="4" s="1"/>
  <c r="J27" i="4" s="1"/>
  <c r="J28" i="4" s="1"/>
  <c r="J29" i="4" s="1"/>
  <c r="J30" i="4" s="1"/>
  <c r="J31" i="4" s="1"/>
  <c r="J32" i="4" s="1"/>
  <c r="J33" i="4" s="1"/>
  <c r="J34" i="4" s="1"/>
  <c r="J35" i="4" s="1"/>
  <c r="J36" i="4" s="1"/>
  <c r="J37" i="4" s="1"/>
  <c r="J38" i="4" s="1"/>
  <c r="J39" i="4" s="1"/>
  <c r="J40" i="4" s="1"/>
  <c r="J41" i="4" s="1"/>
  <c r="J42" i="4" s="1"/>
  <c r="J43" i="4" s="1"/>
  <c r="J44" i="4" s="1"/>
  <c r="J45" i="4" s="1"/>
  <c r="J46" i="4" s="1"/>
  <c r="J47" i="4" s="1"/>
  <c r="J48" i="4" s="1"/>
  <c r="J49" i="4" s="1"/>
  <c r="J50" i="4" s="1"/>
  <c r="J51" i="4" s="1"/>
  <c r="J52" i="4" s="1"/>
  <c r="J53" i="4" s="1"/>
  <c r="J54" i="4" s="1"/>
  <c r="J55" i="4" s="1"/>
  <c r="J56" i="4" s="1"/>
  <c r="J57" i="4" s="1"/>
  <c r="J58" i="4" s="1"/>
  <c r="J59" i="4" s="1"/>
  <c r="J60" i="4" s="1"/>
  <c r="J61" i="4" s="1"/>
  <c r="J62" i="4" s="1"/>
  <c r="J63" i="4" s="1"/>
  <c r="J64" i="4" s="1"/>
  <c r="J65" i="4" s="1"/>
  <c r="J66" i="4" s="1"/>
  <c r="J67" i="4" s="1"/>
  <c r="J68" i="4" s="1"/>
  <c r="J69" i="4" s="1"/>
  <c r="J70" i="4" s="1"/>
  <c r="J71" i="4" s="1"/>
  <c r="AI11" i="4"/>
  <c r="AI12" i="4" s="1"/>
  <c r="AI13" i="4" s="1"/>
  <c r="AI14" i="4" s="1"/>
  <c r="AI15" i="4" s="1"/>
  <c r="AI16" i="4" s="1"/>
  <c r="AI17" i="4" s="1"/>
  <c r="AI18" i="4" s="1"/>
  <c r="AI19" i="4" s="1"/>
  <c r="AI20" i="4" s="1"/>
  <c r="AI21" i="4" s="1"/>
  <c r="AI22" i="4" s="1"/>
  <c r="AI23" i="4" s="1"/>
  <c r="AI24" i="4" s="1"/>
  <c r="AI25" i="4" s="1"/>
  <c r="AI26" i="4" s="1"/>
  <c r="AI27" i="4" s="1"/>
  <c r="AI28" i="4" s="1"/>
  <c r="AI29" i="4" s="1"/>
  <c r="AI30" i="4" s="1"/>
  <c r="AI31" i="4" s="1"/>
  <c r="AI32" i="4" s="1"/>
  <c r="AI33" i="4" s="1"/>
  <c r="AI34" i="4" s="1"/>
  <c r="AI35" i="4" s="1"/>
  <c r="AI36" i="4" s="1"/>
  <c r="AI37" i="4" s="1"/>
  <c r="AI38" i="4" s="1"/>
  <c r="AI39" i="4" s="1"/>
  <c r="AI40" i="4" s="1"/>
  <c r="AI41" i="4" s="1"/>
  <c r="AI42" i="4" s="1"/>
  <c r="AI43" i="4" s="1"/>
  <c r="AI44" i="4" s="1"/>
  <c r="AI45" i="4" s="1"/>
  <c r="AI46" i="4" s="1"/>
  <c r="AI47" i="4" s="1"/>
  <c r="AI48" i="4" s="1"/>
  <c r="AI49" i="4" s="1"/>
  <c r="AI50" i="4" s="1"/>
  <c r="AI51" i="4" s="1"/>
  <c r="AI52" i="4" s="1"/>
  <c r="AI53" i="4" s="1"/>
  <c r="AI54" i="4" s="1"/>
  <c r="AI55" i="4" s="1"/>
  <c r="AI56" i="4" s="1"/>
  <c r="AI57" i="4" s="1"/>
  <c r="AI58" i="4" s="1"/>
  <c r="AI59" i="4" s="1"/>
  <c r="AI60" i="4" s="1"/>
  <c r="AI61" i="4" s="1"/>
  <c r="AI62" i="4" s="1"/>
  <c r="AI63" i="4" s="1"/>
  <c r="AI64" i="4" s="1"/>
  <c r="AI65" i="4" s="1"/>
  <c r="AI66" i="4" s="1"/>
  <c r="AI67" i="4" s="1"/>
  <c r="AI68" i="4" s="1"/>
  <c r="AI69" i="4" s="1"/>
  <c r="AI70" i="4" s="1"/>
  <c r="AI71" i="4" s="1"/>
  <c r="K12" i="4"/>
  <c r="K13" i="4" s="1"/>
  <c r="K14" i="4" s="1"/>
  <c r="K15" i="4" s="1"/>
  <c r="K16" i="4" s="1"/>
  <c r="K17" i="4" s="1"/>
  <c r="K18" i="4" s="1"/>
  <c r="K19" i="4" s="1"/>
  <c r="K20" i="4" s="1"/>
  <c r="K21" i="4" s="1"/>
  <c r="K22" i="4" s="1"/>
  <c r="K23" i="4" s="1"/>
  <c r="K24" i="4" s="1"/>
  <c r="K25" i="4" s="1"/>
  <c r="K26" i="4" s="1"/>
  <c r="K27" i="4" s="1"/>
  <c r="K28" i="4" s="1"/>
  <c r="K29" i="4" s="1"/>
  <c r="K30" i="4" s="1"/>
  <c r="K31" i="4" s="1"/>
  <c r="K32" i="4" s="1"/>
  <c r="K33" i="4" s="1"/>
  <c r="K34" i="4" s="1"/>
  <c r="K35" i="4" s="1"/>
  <c r="K36" i="4" s="1"/>
  <c r="K37" i="4" s="1"/>
  <c r="K38" i="4" s="1"/>
  <c r="K39" i="4" s="1"/>
  <c r="K40" i="4" s="1"/>
  <c r="K41" i="4" s="1"/>
  <c r="K42" i="4" s="1"/>
  <c r="K43" i="4" s="1"/>
  <c r="K44" i="4" s="1"/>
  <c r="K45" i="4" s="1"/>
  <c r="K46" i="4" s="1"/>
  <c r="K47" i="4" s="1"/>
  <c r="K48" i="4" s="1"/>
  <c r="K49" i="4" s="1"/>
  <c r="K50" i="4" s="1"/>
  <c r="K51" i="4" s="1"/>
  <c r="K52" i="4" s="1"/>
  <c r="K53" i="4" s="1"/>
  <c r="K54" i="4" s="1"/>
  <c r="K55" i="4" s="1"/>
  <c r="K56" i="4" s="1"/>
  <c r="K57" i="4" s="1"/>
  <c r="K58" i="4" s="1"/>
  <c r="K59" i="4" s="1"/>
  <c r="K60" i="4" s="1"/>
  <c r="K61" i="4" s="1"/>
  <c r="K62" i="4" s="1"/>
  <c r="K63" i="4" s="1"/>
  <c r="K64" i="4" s="1"/>
  <c r="K65" i="4" s="1"/>
  <c r="K66" i="4" s="1"/>
  <c r="K67" i="4" s="1"/>
  <c r="K68" i="4" s="1"/>
  <c r="K69" i="4" s="1"/>
  <c r="K70" i="4" s="1"/>
  <c r="K71" i="4" s="1"/>
  <c r="T11" i="4"/>
  <c r="S11" i="4" l="1"/>
  <c r="T12" i="4"/>
  <c r="C13" i="4"/>
  <c r="N13" i="4"/>
  <c r="B12" i="4"/>
  <c r="C23" i="2"/>
  <c r="K32" i="2" s="1"/>
  <c r="C24" i="2"/>
  <c r="F5" i="3"/>
  <c r="AF12" i="4"/>
  <c r="AE11" i="4"/>
  <c r="AE12" i="4" l="1"/>
  <c r="L26" i="2" s="1"/>
  <c r="L27" i="2" s="1"/>
  <c r="AF13" i="4"/>
  <c r="I23" i="2"/>
  <c r="I25" i="2"/>
  <c r="I22" i="2"/>
  <c r="J33" i="2"/>
  <c r="K31" i="2"/>
  <c r="K30" i="2"/>
  <c r="I24" i="2"/>
  <c r="G37" i="2"/>
  <c r="M12" i="4"/>
  <c r="E38" i="2"/>
  <c r="C14" i="4"/>
  <c r="N14" i="4"/>
  <c r="E39" i="2" s="1"/>
  <c r="B13" i="4"/>
  <c r="M13" i="4" s="1"/>
  <c r="T13" i="4"/>
  <c r="S12" i="4"/>
  <c r="L22" i="2" s="1"/>
  <c r="L23" i="2" s="1"/>
  <c r="T14" i="4" l="1"/>
  <c r="S13" i="4"/>
  <c r="AF14" i="4"/>
  <c r="AE13" i="4"/>
  <c r="N15" i="4"/>
  <c r="E40" i="2" s="1"/>
  <c r="B14" i="4"/>
  <c r="C15" i="4"/>
  <c r="O12" i="4"/>
  <c r="D9" i="3"/>
  <c r="I9" i="3" s="1"/>
  <c r="D37" i="2"/>
  <c r="O13" i="4"/>
  <c r="F38" i="2" s="1"/>
  <c r="D10" i="3"/>
  <c r="I10" i="3" s="1"/>
  <c r="D38" i="2"/>
  <c r="M14" i="4"/>
  <c r="G38" i="2"/>
  <c r="D11" i="3" l="1"/>
  <c r="I11" i="3" s="1"/>
  <c r="O14" i="4"/>
  <c r="F39" i="2" s="1"/>
  <c r="D39" i="2"/>
  <c r="C16" i="4"/>
  <c r="N16" i="4"/>
  <c r="E41" i="2" s="1"/>
  <c r="B15" i="4"/>
  <c r="M15" i="4" s="1"/>
  <c r="P12" i="4"/>
  <c r="F37" i="2"/>
  <c r="G39" i="2"/>
  <c r="AF15" i="4"/>
  <c r="AE14" i="4"/>
  <c r="S14" i="4"/>
  <c r="T15" i="4"/>
  <c r="O15" i="4" l="1"/>
  <c r="F40" i="2" s="1"/>
  <c r="D12" i="3"/>
  <c r="I12" i="3" s="1"/>
  <c r="D40" i="2"/>
  <c r="S15" i="4"/>
  <c r="T16" i="4"/>
  <c r="AE15" i="4"/>
  <c r="AF16" i="4"/>
  <c r="P13" i="4"/>
  <c r="H37" i="2"/>
  <c r="G40" i="2"/>
  <c r="C17" i="4"/>
  <c r="N17" i="4"/>
  <c r="B16" i="4"/>
  <c r="T17" i="4" l="1"/>
  <c r="S16" i="4"/>
  <c r="N18" i="4"/>
  <c r="E43" i="2" s="1"/>
  <c r="B17" i="4"/>
  <c r="C18" i="4"/>
  <c r="P14" i="4"/>
  <c r="H38" i="2"/>
  <c r="AE16" i="4"/>
  <c r="AF17" i="4"/>
  <c r="E42" i="2"/>
  <c r="M17" i="4"/>
  <c r="G41" i="2"/>
  <c r="M16" i="4"/>
  <c r="D13" i="3" l="1"/>
  <c r="I13" i="3" s="1"/>
  <c r="O16" i="4"/>
  <c r="F41" i="2" s="1"/>
  <c r="D41" i="2"/>
  <c r="P15" i="4"/>
  <c r="H39" i="2"/>
  <c r="D14" i="3"/>
  <c r="I14" i="3" s="1"/>
  <c r="O17" i="4"/>
  <c r="F42" i="2" s="1"/>
  <c r="D42" i="2"/>
  <c r="AF18" i="4"/>
  <c r="AE17" i="4"/>
  <c r="B18" i="4"/>
  <c r="C19" i="4"/>
  <c r="N19" i="4"/>
  <c r="M18" i="4"/>
  <c r="G42" i="2"/>
  <c r="T18" i="4"/>
  <c r="S17" i="4"/>
  <c r="E44" i="2" l="1"/>
  <c r="G43" i="2"/>
  <c r="AF19" i="4"/>
  <c r="AE18" i="4"/>
  <c r="S18" i="4"/>
  <c r="T19" i="4"/>
  <c r="P16" i="4"/>
  <c r="H40" i="2"/>
  <c r="O18" i="4"/>
  <c r="F43" i="2" s="1"/>
  <c r="D43" i="2"/>
  <c r="D15" i="3"/>
  <c r="I15" i="3" s="1"/>
  <c r="C20" i="4"/>
  <c r="N20" i="4"/>
  <c r="E45" i="2" s="1"/>
  <c r="B19" i="4"/>
  <c r="M19" i="4" s="1"/>
  <c r="D16" i="3" l="1"/>
  <c r="I16" i="3" s="1"/>
  <c r="O19" i="4"/>
  <c r="F44" i="2" s="1"/>
  <c r="D44" i="2"/>
  <c r="C21" i="4"/>
  <c r="N21" i="4"/>
  <c r="E46" i="2" s="1"/>
  <c r="B20" i="4"/>
  <c r="T20" i="4"/>
  <c r="S19" i="4"/>
  <c r="G44" i="2"/>
  <c r="P17" i="4"/>
  <c r="H41" i="2"/>
  <c r="AE19" i="4"/>
  <c r="AF20" i="4"/>
  <c r="P18" i="4" l="1"/>
  <c r="H42" i="2"/>
  <c r="G45" i="2"/>
  <c r="T21" i="4"/>
  <c r="S20" i="4"/>
  <c r="N22" i="4"/>
  <c r="E47" i="2" s="1"/>
  <c r="B21" i="4"/>
  <c r="M21" i="4" s="1"/>
  <c r="C22" i="4"/>
  <c r="AF21" i="4"/>
  <c r="AE20" i="4"/>
  <c r="M20" i="4"/>
  <c r="O21" i="4" l="1"/>
  <c r="F46" i="2" s="1"/>
  <c r="D18" i="3"/>
  <c r="I18" i="3" s="1"/>
  <c r="D46" i="2"/>
  <c r="N23" i="4"/>
  <c r="E48" i="2" s="1"/>
  <c r="C23" i="4"/>
  <c r="B22" i="4"/>
  <c r="D17" i="3"/>
  <c r="I17" i="3" s="1"/>
  <c r="O20" i="4"/>
  <c r="F45" i="2" s="1"/>
  <c r="D45" i="2"/>
  <c r="AF22" i="4"/>
  <c r="AE21" i="4"/>
  <c r="M22" i="4"/>
  <c r="G46" i="2"/>
  <c r="S21" i="4"/>
  <c r="T22" i="4"/>
  <c r="P19" i="4"/>
  <c r="H43" i="2"/>
  <c r="T23" i="4" l="1"/>
  <c r="S22" i="4"/>
  <c r="P20" i="4"/>
  <c r="H44" i="2"/>
  <c r="G47" i="2"/>
  <c r="O22" i="4"/>
  <c r="F47" i="2" s="1"/>
  <c r="D19" i="3"/>
  <c r="I19" i="3" s="1"/>
  <c r="D47" i="2"/>
  <c r="AF23" i="4"/>
  <c r="AE22" i="4"/>
  <c r="C24" i="4"/>
  <c r="N24" i="4"/>
  <c r="E49" i="2" s="1"/>
  <c r="B23" i="4"/>
  <c r="G48" i="2" l="1"/>
  <c r="N25" i="4"/>
  <c r="E50" i="2" s="1"/>
  <c r="C25" i="4"/>
  <c r="B24" i="4"/>
  <c r="AF24" i="4"/>
  <c r="AE23" i="4"/>
  <c r="P21" i="4"/>
  <c r="H45" i="2"/>
  <c r="M23" i="4"/>
  <c r="T24" i="4"/>
  <c r="S23" i="4"/>
  <c r="T25" i="4" l="1"/>
  <c r="S24" i="4"/>
  <c r="G49" i="2"/>
  <c r="O23" i="4"/>
  <c r="F48" i="2" s="1"/>
  <c r="D20" i="3"/>
  <c r="I20" i="3" s="1"/>
  <c r="D48" i="2"/>
  <c r="P22" i="4"/>
  <c r="H46" i="2"/>
  <c r="AF25" i="4"/>
  <c r="AE24" i="4"/>
  <c r="N26" i="4"/>
  <c r="E51" i="2" s="1"/>
  <c r="C26" i="4"/>
  <c r="B25" i="4"/>
  <c r="M25" i="4" s="1"/>
  <c r="M24" i="4"/>
  <c r="O25" i="4" l="1"/>
  <c r="F50" i="2" s="1"/>
  <c r="D50" i="2"/>
  <c r="D22" i="3"/>
  <c r="I22" i="3" s="1"/>
  <c r="O24" i="4"/>
  <c r="F49" i="2" s="1"/>
  <c r="D21" i="3"/>
  <c r="I21" i="3" s="1"/>
  <c r="D49" i="2"/>
  <c r="AF26" i="4"/>
  <c r="AE25" i="4"/>
  <c r="G50" i="2"/>
  <c r="C27" i="4"/>
  <c r="B26" i="4"/>
  <c r="N27" i="4"/>
  <c r="E52" i="2" s="1"/>
  <c r="P23" i="4"/>
  <c r="H47" i="2"/>
  <c r="T26" i="4"/>
  <c r="S25" i="4"/>
  <c r="G51" i="2" l="1"/>
  <c r="C28" i="4"/>
  <c r="B27" i="4"/>
  <c r="N28" i="4"/>
  <c r="E53" i="2" s="1"/>
  <c r="T27" i="4"/>
  <c r="S26" i="4"/>
  <c r="P24" i="4"/>
  <c r="H48" i="2"/>
  <c r="M26" i="4"/>
  <c r="AF27" i="4"/>
  <c r="AE26" i="4"/>
  <c r="O26" i="4" l="1"/>
  <c r="F51" i="2" s="1"/>
  <c r="D51" i="2"/>
  <c r="D23" i="3"/>
  <c r="I23" i="3" s="1"/>
  <c r="T28" i="4"/>
  <c r="S27" i="4"/>
  <c r="AF28" i="4"/>
  <c r="AE27" i="4"/>
  <c r="G52" i="2"/>
  <c r="P25" i="4"/>
  <c r="H49" i="2"/>
  <c r="C29" i="4"/>
  <c r="B28" i="4"/>
  <c r="N29" i="4"/>
  <c r="E54" i="2" s="1"/>
  <c r="M27" i="4"/>
  <c r="G53" i="2" l="1"/>
  <c r="D24" i="3"/>
  <c r="I24" i="3" s="1"/>
  <c r="O27" i="4"/>
  <c r="F52" i="2" s="1"/>
  <c r="D52" i="2"/>
  <c r="P26" i="4"/>
  <c r="H50" i="2"/>
  <c r="AF29" i="4"/>
  <c r="AE28" i="4"/>
  <c r="C30" i="4"/>
  <c r="B29" i="4"/>
  <c r="N30" i="4"/>
  <c r="E55" i="2" s="1"/>
  <c r="M28" i="4"/>
  <c r="S28" i="4"/>
  <c r="T29" i="4"/>
  <c r="T30" i="4" l="1"/>
  <c r="S29" i="4"/>
  <c r="AE29" i="4"/>
  <c r="AF30" i="4"/>
  <c r="B30" i="4"/>
  <c r="C31" i="4"/>
  <c r="N31" i="4"/>
  <c r="E56" i="2" s="1"/>
  <c r="O28" i="4"/>
  <c r="F53" i="2" s="1"/>
  <c r="D25" i="3"/>
  <c r="I25" i="3" s="1"/>
  <c r="D53" i="2"/>
  <c r="M30" i="4"/>
  <c r="G54" i="2"/>
  <c r="P27" i="4"/>
  <c r="H51" i="2"/>
  <c r="M29" i="4"/>
  <c r="O29" i="4" l="1"/>
  <c r="F54" i="2" s="1"/>
  <c r="D26" i="3"/>
  <c r="I26" i="3" s="1"/>
  <c r="D54" i="2"/>
  <c r="AF31" i="4"/>
  <c r="AE30" i="4"/>
  <c r="D27" i="3"/>
  <c r="I27" i="3" s="1"/>
  <c r="O30" i="4"/>
  <c r="F55" i="2" s="1"/>
  <c r="D55" i="2"/>
  <c r="B31" i="4"/>
  <c r="M31" i="4" s="1"/>
  <c r="N32" i="4"/>
  <c r="E57" i="2" s="1"/>
  <c r="C32" i="4"/>
  <c r="P28" i="4"/>
  <c r="H52" i="2"/>
  <c r="G55" i="2"/>
  <c r="T31" i="4"/>
  <c r="S30" i="4"/>
  <c r="O31" i="4" l="1"/>
  <c r="F56" i="2" s="1"/>
  <c r="D56" i="2"/>
  <c r="D28" i="3"/>
  <c r="I28" i="3" s="1"/>
  <c r="P29" i="4"/>
  <c r="H53" i="2"/>
  <c r="S31" i="4"/>
  <c r="T32" i="4"/>
  <c r="N33" i="4"/>
  <c r="E58" i="2" s="1"/>
  <c r="C33" i="4"/>
  <c r="B32" i="4"/>
  <c r="G56" i="2"/>
  <c r="AF32" i="4"/>
  <c r="AE31" i="4"/>
  <c r="AE32" i="4" l="1"/>
  <c r="AF33" i="4"/>
  <c r="G57" i="2"/>
  <c r="P30" i="4"/>
  <c r="H54" i="2"/>
  <c r="M32" i="4"/>
  <c r="C34" i="4"/>
  <c r="N34" i="4"/>
  <c r="E59" i="2" s="1"/>
  <c r="B33" i="4"/>
  <c r="M33" i="4" s="1"/>
  <c r="T33" i="4"/>
  <c r="S32" i="4"/>
  <c r="D30" i="3" l="1"/>
  <c r="I30" i="3" s="1"/>
  <c r="O33" i="4"/>
  <c r="F58" i="2" s="1"/>
  <c r="D58" i="2"/>
  <c r="T34" i="4"/>
  <c r="S33" i="4"/>
  <c r="O32" i="4"/>
  <c r="F57" i="2" s="1"/>
  <c r="D29" i="3"/>
  <c r="I29" i="3" s="1"/>
  <c r="D57" i="2"/>
  <c r="P31" i="4"/>
  <c r="H55" i="2"/>
  <c r="G58" i="2"/>
  <c r="N35" i="4"/>
  <c r="E60" i="2" s="1"/>
  <c r="B34" i="4"/>
  <c r="C35" i="4"/>
  <c r="AF34" i="4"/>
  <c r="AE33" i="4"/>
  <c r="G59" i="2" l="1"/>
  <c r="S34" i="4"/>
  <c r="T35" i="4"/>
  <c r="AF35" i="4"/>
  <c r="AE34" i="4"/>
  <c r="M34" i="4"/>
  <c r="N36" i="4"/>
  <c r="E61" i="2" s="1"/>
  <c r="C36" i="4"/>
  <c r="B35" i="4"/>
  <c r="P32" i="4"/>
  <c r="H56" i="2"/>
  <c r="G60" i="2" l="1"/>
  <c r="N37" i="4"/>
  <c r="E62" i="2" s="1"/>
  <c r="C37" i="4"/>
  <c r="B36" i="4"/>
  <c r="AE35" i="4"/>
  <c r="AF36" i="4"/>
  <c r="T36" i="4"/>
  <c r="S35" i="4"/>
  <c r="P33" i="4"/>
  <c r="H57" i="2"/>
  <c r="O34" i="4"/>
  <c r="F59" i="2" s="1"/>
  <c r="D59" i="2"/>
  <c r="D31" i="3"/>
  <c r="I31" i="3" s="1"/>
  <c r="M35" i="4"/>
  <c r="AF37" i="4" l="1"/>
  <c r="AE36" i="4"/>
  <c r="N38" i="4"/>
  <c r="E63" i="2" s="1"/>
  <c r="C38" i="4"/>
  <c r="B37" i="4"/>
  <c r="O35" i="4"/>
  <c r="F60" i="2" s="1"/>
  <c r="D32" i="3"/>
  <c r="I32" i="3" s="1"/>
  <c r="D60" i="2"/>
  <c r="P34" i="4"/>
  <c r="H58" i="2"/>
  <c r="T37" i="4"/>
  <c r="S36" i="4"/>
  <c r="G61" i="2"/>
  <c r="M36" i="4"/>
  <c r="B38" i="4" l="1"/>
  <c r="C39" i="4"/>
  <c r="N39" i="4"/>
  <c r="E64" i="2" s="1"/>
  <c r="O36" i="4"/>
  <c r="F61" i="2" s="1"/>
  <c r="D33" i="3"/>
  <c r="I33" i="3" s="1"/>
  <c r="D61" i="2"/>
  <c r="M38" i="4"/>
  <c r="G62" i="2"/>
  <c r="M37" i="4"/>
  <c r="S37" i="4"/>
  <c r="T38" i="4"/>
  <c r="P35" i="4"/>
  <c r="H59" i="2"/>
  <c r="AE37" i="4"/>
  <c r="AF38" i="4"/>
  <c r="P36" i="4" l="1"/>
  <c r="H60" i="2"/>
  <c r="O38" i="4"/>
  <c r="F63" i="2" s="1"/>
  <c r="D35" i="3"/>
  <c r="I35" i="3" s="1"/>
  <c r="D63" i="2"/>
  <c r="AF39" i="4"/>
  <c r="AE38" i="4"/>
  <c r="S38" i="4"/>
  <c r="T39" i="4"/>
  <c r="O37" i="4"/>
  <c r="F62" i="2" s="1"/>
  <c r="D34" i="3"/>
  <c r="I34" i="3" s="1"/>
  <c r="D62" i="2"/>
  <c r="N40" i="4"/>
  <c r="E65" i="2" s="1"/>
  <c r="B39" i="4"/>
  <c r="C40" i="4"/>
  <c r="M39" i="4"/>
  <c r="G63" i="2"/>
  <c r="N41" i="4" l="1"/>
  <c r="E66" i="2" s="1"/>
  <c r="B40" i="4"/>
  <c r="C41" i="4"/>
  <c r="O39" i="4"/>
  <c r="F64" i="2" s="1"/>
  <c r="D36" i="3"/>
  <c r="I36" i="3" s="1"/>
  <c r="D64" i="2"/>
  <c r="M40" i="4"/>
  <c r="G64" i="2"/>
  <c r="T40" i="4"/>
  <c r="S39" i="4"/>
  <c r="AE39" i="4"/>
  <c r="AF40" i="4"/>
  <c r="P37" i="4"/>
  <c r="H61" i="2"/>
  <c r="O40" i="4" l="1"/>
  <c r="F65" i="2" s="1"/>
  <c r="D65" i="2"/>
  <c r="D37" i="3"/>
  <c r="I37" i="3" s="1"/>
  <c r="B41" i="4"/>
  <c r="C42" i="4"/>
  <c r="N42" i="4"/>
  <c r="E67" i="2" s="1"/>
  <c r="M41" i="4"/>
  <c r="G65" i="2"/>
  <c r="P38" i="4"/>
  <c r="H62" i="2"/>
  <c r="AE40" i="4"/>
  <c r="AF41" i="4"/>
  <c r="T41" i="4"/>
  <c r="S40" i="4"/>
  <c r="AF42" i="4" l="1"/>
  <c r="AE41" i="4"/>
  <c r="S41" i="4"/>
  <c r="T42" i="4"/>
  <c r="O41" i="4"/>
  <c r="F66" i="2" s="1"/>
  <c r="D38" i="3"/>
  <c r="I38" i="3" s="1"/>
  <c r="D66" i="2"/>
  <c r="G66" i="2"/>
  <c r="P39" i="4"/>
  <c r="H63" i="2"/>
  <c r="B42" i="4"/>
  <c r="C43" i="4"/>
  <c r="N43" i="4"/>
  <c r="E68" i="2" s="1"/>
  <c r="G67" i="2" l="1"/>
  <c r="S42" i="4"/>
  <c r="T43" i="4"/>
  <c r="C44" i="4"/>
  <c r="N44" i="4"/>
  <c r="E69" i="2" s="1"/>
  <c r="B43" i="4"/>
  <c r="P40" i="4"/>
  <c r="H64" i="2"/>
  <c r="M42" i="4"/>
  <c r="AE42" i="4"/>
  <c r="AF43" i="4"/>
  <c r="P41" i="4" l="1"/>
  <c r="H65" i="2"/>
  <c r="AE43" i="4"/>
  <c r="AF44" i="4"/>
  <c r="G68" i="2"/>
  <c r="O42" i="4"/>
  <c r="F67" i="2" s="1"/>
  <c r="D39" i="3"/>
  <c r="I39" i="3" s="1"/>
  <c r="D67" i="2"/>
  <c r="N45" i="4"/>
  <c r="E70" i="2" s="1"/>
  <c r="B44" i="4"/>
  <c r="C45" i="4"/>
  <c r="T44" i="4"/>
  <c r="S43" i="4"/>
  <c r="M43" i="4"/>
  <c r="S44" i="4" l="1"/>
  <c r="T45" i="4"/>
  <c r="D40" i="3"/>
  <c r="I40" i="3" s="1"/>
  <c r="O43" i="4"/>
  <c r="F68" i="2" s="1"/>
  <c r="D68" i="2"/>
  <c r="G69" i="2"/>
  <c r="C46" i="4"/>
  <c r="B45" i="4"/>
  <c r="M45" i="4" s="1"/>
  <c r="N46" i="4"/>
  <c r="E71" i="2" s="1"/>
  <c r="M44" i="4"/>
  <c r="AF45" i="4"/>
  <c r="AE44" i="4"/>
  <c r="P42" i="4"/>
  <c r="H66" i="2"/>
  <c r="O45" i="4" l="1"/>
  <c r="F70" i="2" s="1"/>
  <c r="D42" i="3"/>
  <c r="I42" i="3" s="1"/>
  <c r="D70" i="2"/>
  <c r="P43" i="4"/>
  <c r="H67" i="2"/>
  <c r="AE45" i="4"/>
  <c r="AF46" i="4"/>
  <c r="C47" i="4"/>
  <c r="B46" i="4"/>
  <c r="N47" i="4"/>
  <c r="E72" i="2" s="1"/>
  <c r="S45" i="4"/>
  <c r="T46" i="4"/>
  <c r="O44" i="4"/>
  <c r="F69" i="2" s="1"/>
  <c r="D69" i="2"/>
  <c r="D41" i="3"/>
  <c r="I41" i="3" s="1"/>
  <c r="M46" i="4"/>
  <c r="G70" i="2"/>
  <c r="G71" i="2" l="1"/>
  <c r="D43" i="3"/>
  <c r="I43" i="3" s="1"/>
  <c r="O46" i="4"/>
  <c r="F71" i="2" s="1"/>
  <c r="D71" i="2"/>
  <c r="T47" i="4"/>
  <c r="S46" i="4"/>
  <c r="N48" i="4"/>
  <c r="E73" i="2" s="1"/>
  <c r="B47" i="4"/>
  <c r="C48" i="4"/>
  <c r="AE46" i="4"/>
  <c r="AF47" i="4"/>
  <c r="P44" i="4"/>
  <c r="H68" i="2"/>
  <c r="G72" i="2" l="1"/>
  <c r="P45" i="4"/>
  <c r="H69" i="2"/>
  <c r="AF48" i="4"/>
  <c r="AE47" i="4"/>
  <c r="N49" i="4"/>
  <c r="E74" i="2" s="1"/>
  <c r="C49" i="4"/>
  <c r="B48" i="4"/>
  <c r="S47" i="4"/>
  <c r="T48" i="4"/>
  <c r="M47" i="4"/>
  <c r="AE48" i="4" l="1"/>
  <c r="AF49" i="4"/>
  <c r="O47" i="4"/>
  <c r="F72" i="2" s="1"/>
  <c r="D72" i="2"/>
  <c r="D44" i="3"/>
  <c r="I44" i="3" s="1"/>
  <c r="S48" i="4"/>
  <c r="T49" i="4"/>
  <c r="G73" i="2"/>
  <c r="C50" i="4"/>
  <c r="N50" i="4"/>
  <c r="E75" i="2" s="1"/>
  <c r="B49" i="4"/>
  <c r="P46" i="4"/>
  <c r="H70" i="2"/>
  <c r="M48" i="4"/>
  <c r="O48" i="4" l="1"/>
  <c r="F73" i="2" s="1"/>
  <c r="D45" i="3"/>
  <c r="I45" i="3" s="1"/>
  <c r="D73" i="2"/>
  <c r="P47" i="4"/>
  <c r="H71" i="2"/>
  <c r="G74" i="2"/>
  <c r="N51" i="4"/>
  <c r="E76" i="2" s="1"/>
  <c r="B50" i="4"/>
  <c r="C51" i="4"/>
  <c r="M49" i="4"/>
  <c r="T50" i="4"/>
  <c r="S49" i="4"/>
  <c r="AF50" i="4"/>
  <c r="AE49" i="4"/>
  <c r="O49" i="4" l="1"/>
  <c r="F74" i="2" s="1"/>
  <c r="D46" i="3"/>
  <c r="I46" i="3" s="1"/>
  <c r="D74" i="2"/>
  <c r="G75" i="2"/>
  <c r="M50" i="4"/>
  <c r="AF51" i="4"/>
  <c r="AE50" i="4"/>
  <c r="S50" i="4"/>
  <c r="T51" i="4"/>
  <c r="N52" i="4"/>
  <c r="E77" i="2" s="1"/>
  <c r="B51" i="4"/>
  <c r="C52" i="4"/>
  <c r="P48" i="4"/>
  <c r="H72" i="2"/>
  <c r="C53" i="4" l="1"/>
  <c r="N53" i="4"/>
  <c r="E78" i="2" s="1"/>
  <c r="B52" i="4"/>
  <c r="M52" i="4" s="1"/>
  <c r="G76" i="2"/>
  <c r="O50" i="4"/>
  <c r="F75" i="2" s="1"/>
  <c r="D75" i="2"/>
  <c r="D47" i="3"/>
  <c r="I47" i="3" s="1"/>
  <c r="P49" i="4"/>
  <c r="H73" i="2"/>
  <c r="T52" i="4"/>
  <c r="S51" i="4"/>
  <c r="AE51" i="4"/>
  <c r="AF52" i="4"/>
  <c r="M51" i="4"/>
  <c r="O51" i="4" l="1"/>
  <c r="F76" i="2" s="1"/>
  <c r="D48" i="3"/>
  <c r="I48" i="3" s="1"/>
  <c r="D76" i="2"/>
  <c r="AE52" i="4"/>
  <c r="AF53" i="4"/>
  <c r="S52" i="4"/>
  <c r="T53" i="4"/>
  <c r="P50" i="4"/>
  <c r="H74" i="2"/>
  <c r="O52" i="4"/>
  <c r="F77" i="2" s="1"/>
  <c r="D49" i="3"/>
  <c r="I49" i="3" s="1"/>
  <c r="D77" i="2"/>
  <c r="M53" i="4"/>
  <c r="G77" i="2"/>
  <c r="N54" i="4"/>
  <c r="E79" i="2" s="1"/>
  <c r="C54" i="4"/>
  <c r="B53" i="4"/>
  <c r="AE53" i="4" l="1"/>
  <c r="AF54" i="4"/>
  <c r="N55" i="4"/>
  <c r="E80" i="2" s="1"/>
  <c r="B54" i="4"/>
  <c r="C55" i="4"/>
  <c r="O53" i="4"/>
  <c r="F78" i="2" s="1"/>
  <c r="D50" i="3"/>
  <c r="I50" i="3" s="1"/>
  <c r="D78" i="2"/>
  <c r="S53" i="4"/>
  <c r="T54" i="4"/>
  <c r="P51" i="4"/>
  <c r="H75" i="2"/>
  <c r="M54" i="4"/>
  <c r="G78" i="2"/>
  <c r="S54" i="4" l="1"/>
  <c r="T55" i="4"/>
  <c r="O54" i="4"/>
  <c r="F79" i="2" s="1"/>
  <c r="D51" i="3"/>
  <c r="I51" i="3" s="1"/>
  <c r="D79" i="2"/>
  <c r="N56" i="4"/>
  <c r="E81" i="2" s="1"/>
  <c r="B55" i="4"/>
  <c r="M55" i="4" s="1"/>
  <c r="C56" i="4"/>
  <c r="G79" i="2"/>
  <c r="AE54" i="4"/>
  <c r="AF55" i="4"/>
  <c r="P52" i="4"/>
  <c r="H76" i="2"/>
  <c r="AE55" i="4" l="1"/>
  <c r="AF56" i="4"/>
  <c r="O55" i="4"/>
  <c r="F80" i="2" s="1"/>
  <c r="D52" i="3"/>
  <c r="I52" i="3" s="1"/>
  <c r="D80" i="2"/>
  <c r="P53" i="4"/>
  <c r="H77" i="2"/>
  <c r="C57" i="4"/>
  <c r="N57" i="4"/>
  <c r="E82" i="2" s="1"/>
  <c r="B56" i="4"/>
  <c r="M56" i="4" s="1"/>
  <c r="T56" i="4"/>
  <c r="S55" i="4"/>
  <c r="G80" i="2"/>
  <c r="T57" i="4" l="1"/>
  <c r="S56" i="4"/>
  <c r="G81" i="2"/>
  <c r="AE56" i="4"/>
  <c r="AF57" i="4"/>
  <c r="O56" i="4"/>
  <c r="F81" i="2" s="1"/>
  <c r="D53" i="3"/>
  <c r="I53" i="3" s="1"/>
  <c r="D81" i="2"/>
  <c r="B57" i="4"/>
  <c r="C58" i="4"/>
  <c r="N58" i="4"/>
  <c r="E83" i="2" s="1"/>
  <c r="P54" i="4"/>
  <c r="H78" i="2"/>
  <c r="N59" i="4" l="1"/>
  <c r="E84" i="2" s="1"/>
  <c r="B58" i="4"/>
  <c r="C59" i="4"/>
  <c r="P55" i="4"/>
  <c r="H79" i="2"/>
  <c r="M58" i="4"/>
  <c r="G82" i="2"/>
  <c r="AF58" i="4"/>
  <c r="AE57" i="4"/>
  <c r="M57" i="4"/>
  <c r="S57" i="4"/>
  <c r="T58" i="4"/>
  <c r="O57" i="4" l="1"/>
  <c r="F82" i="2" s="1"/>
  <c r="D82" i="2"/>
  <c r="D54" i="3"/>
  <c r="I54" i="3" s="1"/>
  <c r="O58" i="4"/>
  <c r="F83" i="2" s="1"/>
  <c r="D83" i="2"/>
  <c r="D55" i="3"/>
  <c r="I55" i="3" s="1"/>
  <c r="T59" i="4"/>
  <c r="S58" i="4"/>
  <c r="AE58" i="4"/>
  <c r="AF59" i="4"/>
  <c r="P56" i="4"/>
  <c r="H80" i="2"/>
  <c r="G83" i="2"/>
  <c r="B59" i="4"/>
  <c r="M59" i="4" s="1"/>
  <c r="C60" i="4"/>
  <c r="N60" i="4"/>
  <c r="E85" i="2" s="1"/>
  <c r="P57" i="4" l="1"/>
  <c r="H81" i="2"/>
  <c r="AF60" i="4"/>
  <c r="AE59" i="4"/>
  <c r="T60" i="4"/>
  <c r="S59" i="4"/>
  <c r="G84" i="2"/>
  <c r="O59" i="4"/>
  <c r="F84" i="2" s="1"/>
  <c r="D56" i="3"/>
  <c r="I56" i="3" s="1"/>
  <c r="D84" i="2"/>
  <c r="N61" i="4"/>
  <c r="E86" i="2" s="1"/>
  <c r="B60" i="4"/>
  <c r="C61" i="4"/>
  <c r="C62" i="4" l="1"/>
  <c r="B61" i="4"/>
  <c r="N62" i="4"/>
  <c r="E87" i="2" s="1"/>
  <c r="M61" i="4"/>
  <c r="G85" i="2"/>
  <c r="M60" i="4"/>
  <c r="T61" i="4"/>
  <c r="S60" i="4"/>
  <c r="AF61" i="4"/>
  <c r="AE60" i="4"/>
  <c r="P58" i="4"/>
  <c r="H82" i="2"/>
  <c r="P59" i="4" l="1"/>
  <c r="H83" i="2"/>
  <c r="AF62" i="4"/>
  <c r="AE61" i="4"/>
  <c r="T62" i="4"/>
  <c r="S61" i="4"/>
  <c r="O61" i="4"/>
  <c r="F86" i="2" s="1"/>
  <c r="D58" i="3"/>
  <c r="I58" i="3" s="1"/>
  <c r="D86" i="2"/>
  <c r="O60" i="4"/>
  <c r="F85" i="2" s="1"/>
  <c r="D57" i="3"/>
  <c r="I57" i="3" s="1"/>
  <c r="D85" i="2"/>
  <c r="G86" i="2"/>
  <c r="N63" i="4"/>
  <c r="E88" i="2" s="1"/>
  <c r="B62" i="4"/>
  <c r="C63" i="4"/>
  <c r="G87" i="2" l="1"/>
  <c r="M62" i="4"/>
  <c r="T63" i="4"/>
  <c r="S62" i="4"/>
  <c r="AF63" i="4"/>
  <c r="AE62" i="4"/>
  <c r="C64" i="4"/>
  <c r="N64" i="4"/>
  <c r="E89" i="2" s="1"/>
  <c r="B63" i="4"/>
  <c r="P60" i="4"/>
  <c r="H84" i="2"/>
  <c r="P61" i="4" l="1"/>
  <c r="H85" i="2"/>
  <c r="G88" i="2"/>
  <c r="T64" i="4"/>
  <c r="S63" i="4"/>
  <c r="C65" i="4"/>
  <c r="N65" i="4"/>
  <c r="E90" i="2" s="1"/>
  <c r="B64" i="4"/>
  <c r="AF64" i="4"/>
  <c r="AE63" i="4"/>
  <c r="O62" i="4"/>
  <c r="F87" i="2" s="1"/>
  <c r="D59" i="3"/>
  <c r="I59" i="3" s="1"/>
  <c r="D87" i="2"/>
  <c r="M63" i="4"/>
  <c r="G89" i="2" l="1"/>
  <c r="AF65" i="4"/>
  <c r="AE64" i="4"/>
  <c r="N66" i="4"/>
  <c r="E91" i="2" s="1"/>
  <c r="B65" i="4"/>
  <c r="C66" i="4"/>
  <c r="O63" i="4"/>
  <c r="F88" i="2" s="1"/>
  <c r="D88" i="2"/>
  <c r="D60" i="3"/>
  <c r="I60" i="3" s="1"/>
  <c r="T65" i="4"/>
  <c r="S64" i="4"/>
  <c r="M64" i="4"/>
  <c r="P62" i="4"/>
  <c r="H86" i="2"/>
  <c r="O64" i="4" l="1"/>
  <c r="F89" i="2" s="1"/>
  <c r="D61" i="3"/>
  <c r="I61" i="3" s="1"/>
  <c r="D89" i="2"/>
  <c r="G90" i="2"/>
  <c r="P63" i="4"/>
  <c r="H87" i="2"/>
  <c r="C67" i="4"/>
  <c r="N67" i="4"/>
  <c r="E92" i="2" s="1"/>
  <c r="B66" i="4"/>
  <c r="T66" i="4"/>
  <c r="S65" i="4"/>
  <c r="AF66" i="4"/>
  <c r="AE65" i="4"/>
  <c r="M65" i="4"/>
  <c r="G91" i="2" l="1"/>
  <c r="P64" i="4"/>
  <c r="H88" i="2"/>
  <c r="O65" i="4"/>
  <c r="F90" i="2" s="1"/>
  <c r="D62" i="3"/>
  <c r="I62" i="3" s="1"/>
  <c r="D90" i="2"/>
  <c r="AF67" i="4"/>
  <c r="AE66" i="4"/>
  <c r="C68" i="4"/>
  <c r="N68" i="4"/>
  <c r="E93" i="2" s="1"/>
  <c r="B67" i="4"/>
  <c r="M66" i="4"/>
  <c r="T67" i="4"/>
  <c r="S66" i="4"/>
  <c r="T68" i="4" l="1"/>
  <c r="S67" i="4"/>
  <c r="N69" i="4"/>
  <c r="E94" i="2" s="1"/>
  <c r="B68" i="4"/>
  <c r="C69" i="4"/>
  <c r="O66" i="4"/>
  <c r="F91" i="2" s="1"/>
  <c r="D91" i="2"/>
  <c r="D63" i="3"/>
  <c r="I63" i="3" s="1"/>
  <c r="M68" i="4"/>
  <c r="G92" i="2"/>
  <c r="AF68" i="4"/>
  <c r="AE67" i="4"/>
  <c r="P65" i="4"/>
  <c r="H89" i="2"/>
  <c r="M67" i="4"/>
  <c r="O67" i="4" l="1"/>
  <c r="F92" i="2" s="1"/>
  <c r="D64" i="3"/>
  <c r="I64" i="3" s="1"/>
  <c r="D92" i="2"/>
  <c r="C70" i="4"/>
  <c r="N70" i="4"/>
  <c r="E95" i="2" s="1"/>
  <c r="B69" i="4"/>
  <c r="P66" i="4"/>
  <c r="H90" i="2"/>
  <c r="AF69" i="4"/>
  <c r="AE68" i="4"/>
  <c r="O68" i="4"/>
  <c r="F93" i="2" s="1"/>
  <c r="D65" i="3"/>
  <c r="I65" i="3" s="1"/>
  <c r="D93" i="2"/>
  <c r="M69" i="4"/>
  <c r="G93" i="2"/>
  <c r="T69" i="4"/>
  <c r="S68" i="4"/>
  <c r="T70" i="4" l="1"/>
  <c r="S69" i="4"/>
  <c r="AF70" i="4"/>
  <c r="AE69" i="4"/>
  <c r="G94" i="2"/>
  <c r="P67" i="4"/>
  <c r="H91" i="2"/>
  <c r="O69" i="4"/>
  <c r="F94" i="2" s="1"/>
  <c r="D66" i="3"/>
  <c r="I66" i="3" s="1"/>
  <c r="D94" i="2"/>
  <c r="C71" i="4"/>
  <c r="B71" i="4" s="1"/>
  <c r="G96" i="2" s="1"/>
  <c r="N71" i="4"/>
  <c r="B70" i="4"/>
  <c r="M71" i="4" l="1"/>
  <c r="G95" i="2"/>
  <c r="M70" i="4"/>
  <c r="E96" i="2"/>
  <c r="L16" i="2"/>
  <c r="L17" i="2" s="1"/>
  <c r="P68" i="4"/>
  <c r="H92" i="2"/>
  <c r="AF71" i="4"/>
  <c r="AE71" i="4" s="1"/>
  <c r="AE70" i="4"/>
  <c r="T71" i="4"/>
  <c r="S71" i="4" s="1"/>
  <c r="S70" i="4"/>
  <c r="P69" i="4" l="1"/>
  <c r="H93" i="2"/>
  <c r="O70" i="4"/>
  <c r="F95" i="2" s="1"/>
  <c r="D67" i="3"/>
  <c r="I67" i="3" s="1"/>
  <c r="D95" i="2"/>
  <c r="O71" i="4"/>
  <c r="F96" i="2" s="1"/>
  <c r="D68" i="3"/>
  <c r="I68" i="3" s="1"/>
  <c r="D96" i="2"/>
  <c r="P70" i="4" l="1"/>
  <c r="H94" i="2"/>
  <c r="P71" i="4" l="1"/>
  <c r="H96" i="2" s="1"/>
  <c r="H9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K6" authorId="0" shapeId="0" xr:uid="{00000000-0006-0000-0100-000005000000}">
      <text>
        <r>
          <rPr>
            <sz val="10"/>
            <rFont val="Arial"/>
            <family val="2"/>
          </rPr>
          <t>Set this to the month you START the plan. The 60-month projection and Monthly Tracker both anchor to this date. Don't change it after starting — if you do, you'll lose track of past months.</t>
        </r>
      </text>
    </comment>
    <comment ref="G8" authorId="0" shapeId="0" xr:uid="{00000000-0006-0000-0100-000003000000}">
      <text>
        <r>
          <rPr>
            <sz val="10"/>
            <rFont val="Arial"/>
            <family val="2"/>
          </rPr>
          <t>Reference only: how long this debt would take to clear if you ONLY paid the minimum each month. The actual snowball plan is faster — see the 60-month projection below.</t>
        </r>
      </text>
    </comment>
    <comment ref="H8" authorId="0" shapeId="0" xr:uid="{00000000-0006-0000-0100-000004000000}">
      <text>
        <r>
          <rPr>
            <sz val="10"/>
            <rFont val="Arial"/>
            <family val="2"/>
          </rPr>
          <t>Reference only: total interest you'd pay on this debt if you ONLY paid the minimum. The actual interest under the snowball plan is in the Dashboard.</t>
        </r>
      </text>
    </comment>
    <comment ref="L14" authorId="0" shapeId="0" xr:uid="{00000000-0006-0000-0100-000006000000}">
      <text>
        <r>
          <rPr>
            <sz val="10"/>
            <rFont val="Arial"/>
            <family val="2"/>
          </rPr>
          <t>Number of months from your start date until 100% debt-free. If 0, the budget can't clear all debt within the 60-month projection — see warning above.</t>
        </r>
      </text>
    </comment>
    <comment ref="L16" authorId="0" shapeId="0" xr:uid="{00000000-0006-0000-0100-000007000000}">
      <text>
        <r>
          <rPr>
            <sz val="10"/>
            <rFont val="Arial"/>
            <family val="2"/>
          </rPr>
          <t>Total interest you'll actually pay following this snowball plan. Computed from the month-by-month simulation in the Engine.</t>
        </r>
      </text>
    </comment>
    <comment ref="L17" authorId="0" shapeId="0" xr:uid="{00000000-0006-0000-0100-000008000000}">
      <text>
        <r>
          <rPr>
            <sz val="10"/>
            <rFont val="Arial"/>
            <family val="2"/>
          </rPr>
          <t>Compares interest paid under your snowball plan vs interest paid if you ONLY ever made minimum payments on every debt forever. This can be a very large number for high-interest debts where minimums barely cover interest — that's the point of the snowball method. Shows '—' if any debt's minimum doesn't cover its monthly interest (in that case minimums-only never finishes).</t>
        </r>
      </text>
    </comment>
    <comment ref="D19" authorId="0" shapeId="0" xr:uid="{00000000-0006-0000-0100-000002000000}">
      <text>
        <r>
          <rPr>
            <sz val="10"/>
            <rFont val="Arial"/>
            <family val="2"/>
          </rPr>
          <t>Balance-weighted average interest rate.</t>
        </r>
      </text>
    </comment>
    <comment ref="C21" authorId="0" shapeId="0" xr:uid="{00000000-0006-0000-0100-000001000000}">
      <text>
        <r>
          <rPr>
            <sz val="10"/>
            <rFont val="Arial"/>
            <family val="2"/>
          </rPr>
          <t>When you START the plan, this auto-fills with your current total debt. OPTIONAL: replace this formula with the actual fixed value of where you started, so progress % stays accurate as you pay down.</t>
        </r>
      </text>
    </comment>
  </commentList>
</comments>
</file>

<file path=xl/sharedStrings.xml><?xml version="1.0" encoding="utf-8"?>
<sst xmlns="http://schemas.openxmlformats.org/spreadsheetml/2006/main" count="199" uniqueCount="173">
  <si>
    <t>💰 DEBT SNOWBALL CALCULATOR</t>
  </si>
  <si>
    <t>Your Premium System for Becoming Debt-Free</t>
  </si>
  <si>
    <t>🎯 Pay off debt faster • See your debt-free date • Track every milestone</t>
  </si>
  <si>
    <t>🚀 QUICK START GUIDE</t>
  </si>
  <si>
    <t>1️⃣</t>
  </si>
  <si>
    <t>LIST YOUR DEBTS</t>
  </si>
  <si>
    <t>Enter up to 10 debts in the calculator. Include the balance, interest rate, and minimum payment for each.</t>
  </si>
  <si>
    <t>2️⃣</t>
  </si>
  <si>
    <t>SET YOUR BUDGET</t>
  </si>
  <si>
    <t>Enter the total amount you can put towards ALL debt payments each month - not just minimums!</t>
  </si>
  <si>
    <t>3️⃣</t>
  </si>
  <si>
    <t>SET PRIORITIES</t>
  </si>
  <si>
    <t>Number your debts 1-10. The classic snowball method pays smallest balance first. Priority 1 gets all extra money.</t>
  </si>
  <si>
    <t>4️⃣</t>
  </si>
  <si>
    <t>WATCH THE MAGIC</t>
  </si>
  <si>
    <t>Your debt-free date, interest savings, and progress bar update instantly. See exactly when you'll be free!</t>
  </si>
  <si>
    <t>5️⃣</t>
  </si>
  <si>
    <t>EXPERIMENT</t>
  </si>
  <si>
    <t>Use the What-If Calculator to see how adding £50 or £100 extra per month accelerates your journey.</t>
  </si>
  <si>
    <t>✨ WHAT'S INCLUDED</t>
  </si>
  <si>
    <t>✅</t>
  </si>
  <si>
    <t>Track up to 10 debts with smart calculations</t>
  </si>
  <si>
    <t>✅ What-If Calculator (£50/£100 extra scenarios)</t>
  </si>
  <si>
    <t>Automatic debt-free date calculator</t>
  </si>
  <si>
    <t>✅ Interest saved vs minimum payments only</t>
  </si>
  <si>
    <t xml:space="preserve">Visual progress bar </t>
  </si>
  <si>
    <t>✅ Milestone tracker to celebrate wins</t>
  </si>
  <si>
    <t>24-month payoff projection (2 years)</t>
  </si>
  <si>
    <t>✅ Budget warning if payments exceed income</t>
  </si>
  <si>
    <t>Interest cost per debt breakdown</t>
  </si>
  <si>
    <t>✅ Data validation to prevent errors</t>
  </si>
  <si>
    <t>💡 HOW THE DEBT SNOWBALL METHOD WORKS</t>
  </si>
  <si>
    <t>The debt snowball method focuses on quick wins to keep you motivated:</t>
  </si>
  <si>
    <t>🔹</t>
  </si>
  <si>
    <t>Pay minimum payments on ALL debts except your Priority 1 (smallest balance)</t>
  </si>
  <si>
    <t>Throw every extra pound at Priority 1 until it's completely gone</t>
  </si>
  <si>
    <t>Once cleared, that payment "snowballs" into the next debt</t>
  </si>
  <si>
    <t>Your payments grow bigger and bigger as each debt disappears!</t>
  </si>
  <si>
    <t>🧠 Why it works: Small victories create momentum. Each cleared debt proves you CAN do this!</t>
  </si>
  <si>
    <t>🏆 PRO TIPS FOR SUCCESS</t>
  </si>
  <si>
    <t>💪</t>
  </si>
  <si>
    <t>Be aggressive</t>
  </si>
  <si>
    <t>Even £25 extra per month makes a huge difference over time</t>
  </si>
  <si>
    <t>📅</t>
  </si>
  <si>
    <t>Update monthly</t>
  </si>
  <si>
    <t>Keep your balances current to see accurate progress</t>
  </si>
  <si>
    <t>🎯</t>
  </si>
  <si>
    <t>Stay focused</t>
  </si>
  <si>
    <t>Don't take on new debt while paying off existing debt</t>
  </si>
  <si>
    <t>🎉</t>
  </si>
  <si>
    <t>Celebrate wins</t>
  </si>
  <si>
    <t>Tick off those milestones — you've earned it!</t>
  </si>
  <si>
    <t>👉 READY TO BECOME DEBT-FREE? CLICK THE 'SNOWBALL CALCULATOR' TAB BELOW TO START! 👈</t>
  </si>
  <si>
    <t>💡 Tip: Yellow highlighted cells are for your input. Green values calculate automatically.</t>
  </si>
  <si>
    <t>📌 NEW IN THIS VERSION</t>
  </si>
  <si>
    <t>🗓️</t>
  </si>
  <si>
    <t>Set your Tracker Start Date once on the Calculator tab — all dates anchor to this. No more sliding window every month.</t>
  </si>
  <si>
    <t>Real snowball simulation: minimums on every debt, all spare £ to your top priority, cascading as debts clear. Interest figures use the actual simulation, not estimates.</t>
  </si>
  <si>
    <t>📊</t>
  </si>
  <si>
    <t>Projection extended to 60 months — covers realistic UK debt journeys.</t>
  </si>
  <si>
    <t>📝</t>
  </si>
  <si>
    <t>New Monthly Tracker tab: log what you actually paid each month. Stays anchored to dates so you can look back at history.</t>
  </si>
  <si>
    <t>🛡️</t>
  </si>
  <si>
    <t>Input validation on interest rates and priorities prevents silent errors.</t>
  </si>
  <si>
    <t>DEBT SNOWBALL CALCULATOR CONTROL CENTRE</t>
  </si>
  <si>
    <t>Your path to financial freedom, one payment at a time   |   💡 Yellow cells = your inputs  •  Black values = auto-calculated</t>
  </si>
  <si>
    <t>💰 MONTHLY REPAYMENT BUDGET</t>
  </si>
  <si>
    <t>← Your Input</t>
  </si>
  <si>
    <t>Try adding extra!</t>
  </si>
  <si>
    <t>📅 TRACKER START DATE</t>
  </si>
  <si>
    <t>← Set once, then leave alone</t>
  </si>
  <si>
    <t>Total monthly debt payment:</t>
  </si>
  <si>
    <t>Extra monthly boost:</t>
  </si>
  <si>
    <t>Total Effective Budget:</t>
  </si>
  <si>
    <t>First month of plan:</t>
  </si>
  <si>
    <t>📋 DEBT NAME</t>
  </si>
  <si>
    <t>BALANCE</t>
  </si>
  <si>
    <t>INTEREST RATE</t>
  </si>
  <si>
    <t>MIN. PAYMENT</t>
  </si>
  <si>
    <t>PRIORITY</t>
  </si>
  <si>
    <t>MONTHS TO PAYOFF</t>
  </si>
  <si>
    <t>INTEREST COST</t>
  </si>
  <si>
    <t>📊 SNOWBALL DASHBOARD</t>
  </si>
  <si>
    <t>Overdraft</t>
  </si>
  <si>
    <t>Total Debt:</t>
  </si>
  <si>
    <t>Credit Card</t>
  </si>
  <si>
    <t>Total Min. Payments:</t>
  </si>
  <si>
    <t>Car Loan</t>
  </si>
  <si>
    <t>Snowball Amount:</t>
  </si>
  <si>
    <t>Student Loan</t>
  </si>
  <si>
    <t>📅 Debt-Free Date:</t>
  </si>
  <si>
    <t>Months Remaining:</t>
  </si>
  <si>
    <t>💷 Interest You'll Pay:</t>
  </si>
  <si>
    <t>Interest saved (vs min only):</t>
  </si>
  <si>
    <t>TOTALS</t>
  </si>
  <si>
    <t>📊 PROGRESS TRACKING</t>
  </si>
  <si>
    <t>🏆 MILESTONES</t>
  </si>
  <si>
    <t>🔮 WHAT-IF CALCULATOR</t>
  </si>
  <si>
    <t>Starting Debt:</t>
  </si>
  <si>
    <t>← starts as a copy of L9; replace with a hard number once you begin</t>
  </si>
  <si>
    <t>First debt cleared:</t>
  </si>
  <si>
    <t>If you add £50/month extra:</t>
  </si>
  <si>
    <t>Current Debt:</t>
  </si>
  <si>
    <t>25% debt-free:</t>
  </si>
  <si>
    <t>New months to debt-free:</t>
  </si>
  <si>
    <t>Amount Paid Off:</t>
  </si>
  <si>
    <t>50% debt-free:</t>
  </si>
  <si>
    <t>Time saved:</t>
  </si>
  <si>
    <t>Progress:</t>
  </si>
  <si>
    <t>75% debt-free:</t>
  </si>
  <si>
    <t>100% DEBT FREE! 🎉</t>
  </si>
  <si>
    <t>If you add £100/month extra:</t>
  </si>
  <si>
    <t>📈 YOUR DEBT-FREE PROGRESS</t>
  </si>
  <si>
    <t>Progress Bar:</t>
  </si>
  <si>
    <t>Remaining:</t>
  </si>
  <si>
    <t>📆 60-MONTH PAYOFF PROJECTION (snowball method)</t>
  </si>
  <si>
    <t>Month</t>
  </si>
  <si>
    <t>Date</t>
  </si>
  <si>
    <t>Total Payment</t>
  </si>
  <si>
    <t>Interest This Month</t>
  </si>
  <si>
    <t>Principal Paid</t>
  </si>
  <si>
    <t>Debt Remaining</t>
  </si>
  <si>
    <t>Cumulative Principal</t>
  </si>
  <si>
    <t>60-month projection • Anchored to your Tracker Start Date in K6 • Uses true snowball: minimums on all debts + every spare £ thrown at the highest priority unpaid debt.</t>
  </si>
  <si>
    <t>MONTHLY TRACKER</t>
  </si>
  <si>
    <t>Log what you actually paid each month. This stays put — the row for May 2026 is always May 2026, even if you open this file two years later.</t>
  </si>
  <si>
    <t>Tracker Start Date:</t>
  </si>
  <si>
    <t>Starting Total Debt:</t>
  </si>
  <si>
    <t>💡 Update each row as the month ends. Use J column for notes — why a payment was higher/lower, debts cleared, etc.</t>
  </si>
  <si>
    <t>Month #</t>
  </si>
  <si>
    <t>Planned Pay</t>
  </si>
  <si>
    <t>Actual Pay</t>
  </si>
  <si>
    <t>Total Debt End</t>
  </si>
  <si>
    <t>Paid Off This Month</t>
  </si>
  <si>
    <t>Cumulative Paid</t>
  </si>
  <si>
    <t>On-Track?</t>
  </si>
  <si>
    <t>Notes</t>
  </si>
  <si>
    <t>This log is your historical record. The Calculator tab updates with current projections; this tab keeps your actual payment history.</t>
  </si>
  <si>
    <t>SNOWBALL ENGINE — DO NOT EDIT</t>
  </si>
  <si>
    <t>Internal simulation. The Calculator sheet pulls from this. Hide this tab once you're happy with the workbook.</t>
  </si>
  <si>
    <t>Budget (base):</t>
  </si>
  <si>
    <t>Budget (+£50):</t>
  </si>
  <si>
    <t>Budget (+£100):</t>
  </si>
  <si>
    <t>Monthly rate:</t>
  </si>
  <si>
    <t>Min payment:</t>
  </si>
  <si>
    <t>Priority:</t>
  </si>
  <si>
    <t>Total Debt</t>
  </si>
  <si>
    <t>Debt1</t>
  </si>
  <si>
    <t>Debt2</t>
  </si>
  <si>
    <t>Debt3</t>
  </si>
  <si>
    <t>Debt4</t>
  </si>
  <si>
    <t>Debt5</t>
  </si>
  <si>
    <t>Debt6</t>
  </si>
  <si>
    <t>Debt7</t>
  </si>
  <si>
    <t>Debt8</t>
  </si>
  <si>
    <t>Debt9</t>
  </si>
  <si>
    <t>Debt10</t>
  </si>
  <si>
    <t>Total Pay</t>
  </si>
  <si>
    <t>Interest</t>
  </si>
  <si>
    <t>Principal</t>
  </si>
  <si>
    <t>Cum Princ</t>
  </si>
  <si>
    <t>+£50 Total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</si>
  <si>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</si>
  <si>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</si>
  <si>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</si>
  <si>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</si>
  <si>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</si>
  <si>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</si>
  <si>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</si>
  <si>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</si>
  <si>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</si>
  <si>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</si>
  <si>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+£100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</si>
</sst>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\£#,##0.00"/>
    <numFmt numFmtId="165" formatCode="mmm\ yyyy"/>
    <numFmt numFmtId="166" formatCode="[=0]\—;0&quot; months&quot;"/>
    <numFmt numFmtId="167" formatCode="\£#,##0.00;\£#,##0.00;\-;@"/>
    <numFmt numFmtId="168" formatCode="0&quot; months&quot;"/>
    <numFmt numFmtId="169" formatCode="0.0%"/>
    <numFmt numFmtId="170" formatCode="0.0000%"/>
  </numFmts>
  <fonts count="35" x14ac:knownFonts="1">
    <font>
      <sz val="11"/>
      <color theme="1"/>
      <name val="Calibri"/>
      <family val="2"/>
      <charset val="1"/>
    </font>
    <font>
      <b/>
      <sz val="28"/>
      <color rgb="FF1F4E79"/>
      <name val="Calibri"/>
      <family val="2"/>
      <charset val="1"/>
    </font>
    <font>
      <i/>
      <sz val="14"/>
      <color rgb="FF2E7D32"/>
      <name val="Calibri"/>
      <family val="2"/>
      <charset val="1"/>
    </font>
    <font>
      <sz val="12"/>
      <color rgb="FF1F4E79"/>
      <name val="Calibri"/>
      <family val="2"/>
      <charset val="1"/>
    </font>
    <font>
      <b/>
      <sz val="16"/>
      <color rgb="FF1F4E79"/>
      <name val="Calibri"/>
      <family val="2"/>
      <charset val="1"/>
    </font>
    <font>
      <sz val="14"/>
      <color theme="1"/>
      <name val="Calibri"/>
      <family val="2"/>
      <charset val="1"/>
    </font>
    <font>
      <b/>
      <sz val="11"/>
      <color rgb="FF1F4E79"/>
      <name val="Calibri"/>
      <family val="2"/>
      <charset val="1"/>
    </font>
    <font>
      <sz val="11"/>
      <color rgb="FF333333"/>
      <name val="Calibri"/>
      <family val="2"/>
      <charset val="1"/>
    </font>
    <font>
      <b/>
      <sz val="13"/>
      <color rgb="FF1F4E79"/>
      <name val="Calibri"/>
      <family val="2"/>
      <charset val="1"/>
    </font>
    <font>
      <sz val="12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i/>
      <sz val="11"/>
      <color rgb="FF2E7D32"/>
      <name val="Calibri"/>
      <family val="2"/>
      <charset val="1"/>
    </font>
    <font>
      <b/>
      <sz val="14"/>
      <color rgb="FFFFFFFF"/>
      <name val="Calibri"/>
      <family val="2"/>
      <charset val="1"/>
    </font>
    <font>
      <i/>
      <sz val="10"/>
      <color rgb="FF666666"/>
      <name val="Calibri"/>
      <family val="2"/>
      <charset val="1"/>
    </font>
    <font>
      <b/>
      <sz val="14"/>
      <color rgb="FF1E3A5F"/>
      <name val="Calibri"/>
      <charset val="1"/>
    </font>
    <font>
      <sz val="14"/>
      <name val="Calibri"/>
      <charset val="1"/>
    </font>
    <font>
      <sz val="11"/>
      <name val="Calibri"/>
      <charset val="1"/>
    </font>
    <font>
      <b/>
      <sz val="22"/>
      <color rgb="FF1E3A5F"/>
      <name val="Calibri"/>
      <charset val="1"/>
    </font>
    <font>
      <sz val="10"/>
      <color rgb="FF5A5A5A"/>
      <name val="Calibri"/>
      <charset val="1"/>
    </font>
    <font>
      <b/>
      <sz val="12"/>
      <color rgb="FF1E3A5F"/>
      <name val="Calibri"/>
      <charset val="1"/>
    </font>
    <font>
      <sz val="10"/>
      <color rgb="FF666666"/>
      <name val="Calibri"/>
      <charset val="1"/>
    </font>
    <font>
      <b/>
      <sz val="11"/>
      <color rgb="FF0000FF"/>
      <name val="Calibri"/>
      <charset val="1"/>
    </font>
    <font>
      <b/>
      <sz val="11"/>
      <color rgb="FF1E3A5F"/>
      <name val="Calibri"/>
      <charset val="1"/>
    </font>
    <font>
      <b/>
      <sz val="11"/>
      <name val="Calibri"/>
      <charset val="1"/>
    </font>
    <font>
      <b/>
      <sz val="11"/>
      <color rgb="FFFFFFFF"/>
      <name val="Calibri"/>
      <charset val="1"/>
    </font>
    <font>
      <b/>
      <sz val="14"/>
      <color rgb="FFFFFFFF"/>
      <name val="Calibri"/>
      <charset val="1"/>
    </font>
    <font>
      <sz val="11"/>
      <color rgb="FF000000"/>
      <name val="Calibri"/>
      <charset val="1"/>
    </font>
    <font>
      <b/>
      <sz val="14"/>
      <name val="Calibri"/>
      <charset val="1"/>
    </font>
    <font>
      <b/>
      <sz val="11"/>
      <color rgb="FFCC0000"/>
      <name val="Calibri"/>
      <charset val="1"/>
    </font>
    <font>
      <b/>
      <sz val="12"/>
      <name val="Calibri"/>
      <charset val="1"/>
    </font>
    <font>
      <b/>
      <sz val="12"/>
      <color rgb="FF1E3A5F"/>
      <name val="Consolas"/>
      <charset val="1"/>
    </font>
    <font>
      <sz val="10"/>
      <name val="Arial"/>
      <family val="2"/>
    </font>
    <font>
      <b/>
      <sz val="14"/>
      <color rgb="FFCC0000"/>
      <name val="Calibri"/>
      <charset val="1"/>
    </font>
    <font>
      <i/>
      <sz val="9"/>
      <color rgb="FF666666"/>
      <name val="Calibri"/>
      <charset val="1"/>
    </font>
    <font>
      <b/>
      <sz val="10"/>
      <color rgb="FFFFFFFF"/>
      <name val="Calibri"/>
      <charset val="1"/>
    </font>
  </fonts>
  <fills count="16">
    <fill>
      <patternFill patternType="none"/>
    </fill>
    <fill>
      <patternFill patternType="gray125"/>
    </fill>
    <fill>
      <patternFill patternType="solid">
        <fgColor rgb="FFE8F4FD"/>
        <bgColor rgb="FFE8F5E9"/>
      </patternFill>
    </fill>
    <fill>
      <patternFill patternType="solid">
        <fgColor rgb="FFF5F5F5"/>
        <bgColor rgb="FFF5F9FC"/>
      </patternFill>
    </fill>
    <fill>
      <patternFill patternType="solid">
        <fgColor rgb="FFD6DCE5"/>
        <bgColor rgb="FFCCCCCC"/>
      </patternFill>
    </fill>
    <fill>
      <patternFill patternType="solid">
        <fgColor rgb="FFF8F9FA"/>
        <bgColor rgb="FFF5F9FC"/>
      </patternFill>
    </fill>
    <fill>
      <patternFill patternType="solid">
        <fgColor rgb="FFE8F5E9"/>
        <bgColor rgb="FFF0F8F0"/>
      </patternFill>
    </fill>
    <fill>
      <patternFill patternType="solid">
        <fgColor rgb="FF2E7D32"/>
        <bgColor rgb="FF217346"/>
      </patternFill>
    </fill>
    <fill>
      <patternFill patternType="solid">
        <fgColor rgb="FFFFFDE7"/>
        <bgColor rgb="FFFFF8E7"/>
      </patternFill>
    </fill>
    <fill>
      <patternFill patternType="solid">
        <fgColor rgb="FF1E3A5F"/>
        <bgColor rgb="FF1F4E79"/>
      </patternFill>
    </fill>
    <fill>
      <patternFill patternType="solid">
        <fgColor rgb="FF217346"/>
        <bgColor rgb="FF2E7D32"/>
      </patternFill>
    </fill>
    <fill>
      <patternFill patternType="solid">
        <fgColor rgb="FFF0F8F0"/>
        <bgColor rgb="FFF5F5F5"/>
      </patternFill>
    </fill>
    <fill>
      <patternFill patternType="solid">
        <fgColor rgb="FFFFF8E7"/>
        <bgColor rgb="FFFFF8E1"/>
      </patternFill>
    </fill>
    <fill>
      <patternFill patternType="solid">
        <fgColor rgb="FFFFF9C4"/>
        <bgColor rgb="FFFFF8E1"/>
      </patternFill>
    </fill>
    <fill>
      <patternFill patternType="solid">
        <fgColor rgb="FFF5F9FC"/>
        <bgColor rgb="FFF8F9FA"/>
      </patternFill>
    </fill>
    <fill>
      <patternFill patternType="solid">
        <fgColor rgb="FFFFFFFF"/>
        <bgColor rgb="FFF8F9FA"/>
      </patternFill>
    </fill>
  </fills>
  <borders count="12">
    <border>
      <left/>
      <right/>
      <top/>
      <bottom/>
      <diagonal/>
    </border>
    <border>
      <left/>
      <right/>
      <top style="thin">
        <color rgb="FF1F4E79"/>
      </top>
      <bottom style="thin">
        <color rgb="FF1F4E79"/>
      </bottom>
      <diagonal/>
    </border>
    <border>
      <left style="thin">
        <color rgb="FF1F4E79"/>
      </left>
      <right style="thin">
        <color rgb="FF1F4E79"/>
      </right>
      <top style="thin">
        <color rgb="FF1F4E79"/>
      </top>
      <bottom/>
      <diagonal/>
    </border>
    <border>
      <left style="thin">
        <color rgb="FF1F4E79"/>
      </left>
      <right/>
      <top/>
      <bottom/>
      <diagonal/>
    </border>
    <border>
      <left/>
      <right style="thin">
        <color rgb="FF1F4E79"/>
      </right>
      <top/>
      <bottom/>
      <diagonal/>
    </border>
    <border>
      <left style="thin">
        <color rgb="FF1F4E79"/>
      </left>
      <right/>
      <top/>
      <bottom style="thin">
        <color rgb="FF1F4E79"/>
      </bottom>
      <diagonal/>
    </border>
    <border>
      <left/>
      <right/>
      <top/>
      <bottom style="thin">
        <color rgb="FF1F4E79"/>
      </bottom>
      <diagonal/>
    </border>
    <border>
      <left/>
      <right style="thin">
        <color rgb="FF1F4E79"/>
      </right>
      <top/>
      <bottom style="thin">
        <color rgb="FF1F4E79"/>
      </bottom>
      <diagonal/>
    </border>
    <border>
      <left style="thin">
        <color rgb="FF1F4E79"/>
      </left>
      <right style="thin">
        <color rgb="FF1F4E79"/>
      </right>
      <top/>
      <bottom/>
      <diagonal/>
    </border>
    <border>
      <left style="thin">
        <color rgb="FF1F4E79"/>
      </left>
      <right style="thin">
        <color rgb="FF1F4E79"/>
      </right>
      <top/>
      <bottom style="thin">
        <color rgb="FF1F4E79"/>
      </bottom>
      <diagonal/>
    </border>
    <border>
      <left style="thick">
        <color rgb="FF1B5E20"/>
      </left>
      <right style="thick">
        <color rgb="FF1B5E20"/>
      </right>
      <top style="thick">
        <color rgb="FF1B5E20"/>
      </top>
      <bottom style="thick">
        <color rgb="FF1B5E2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8" fillId="4" borderId="2" xfId="0" applyFont="1" applyFill="1" applyBorder="1" applyAlignment="1">
      <alignment horizontal="left"/>
    </xf>
    <xf numFmtId="0" fontId="4" fillId="0" borderId="2" xfId="0" applyFont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19" fillId="0" borderId="0" xfId="0" applyFont="1"/>
    <xf numFmtId="0" fontId="19" fillId="0" borderId="0" xfId="0" applyFont="1" applyAlignment="1">
      <alignment horizontal="center"/>
    </xf>
    <xf numFmtId="0" fontId="30" fillId="0" borderId="0" xfId="0" applyFont="1"/>
    <xf numFmtId="0" fontId="25" fillId="10" borderId="0" xfId="0" applyFont="1" applyFill="1"/>
    <xf numFmtId="0" fontId="22" fillId="12" borderId="0" xfId="0" applyFont="1" applyFill="1"/>
    <xf numFmtId="0" fontId="20" fillId="0" borderId="0" xfId="0" applyFont="1"/>
    <xf numFmtId="0" fontId="25" fillId="12" borderId="0" xfId="0" applyFont="1" applyFill="1"/>
    <xf numFmtId="0" fontId="28" fillId="0" borderId="0" xfId="0" applyFont="1"/>
    <xf numFmtId="0" fontId="25" fillId="10" borderId="0" xfId="0" applyFont="1" applyFill="1" applyAlignment="1">
      <alignment horizontal="center" vertical="center"/>
    </xf>
    <xf numFmtId="0" fontId="18" fillId="0" borderId="0" xfId="0" applyFont="1"/>
    <xf numFmtId="0" fontId="17" fillId="0" borderId="0" xfId="0" applyFont="1"/>
    <xf numFmtId="0" fontId="1" fillId="0" borderId="0" xfId="0" applyFont="1"/>
    <xf numFmtId="0" fontId="2" fillId="0" borderId="0" xfId="0" applyFont="1"/>
    <xf numFmtId="0" fontId="0" fillId="3" borderId="3" xfId="0" applyFill="1" applyBorder="1"/>
    <xf numFmtId="0" fontId="0" fillId="3" borderId="0" xfId="0" applyFill="1"/>
    <xf numFmtId="0" fontId="0" fillId="3" borderId="4" xfId="0" applyFill="1" applyBorder="1"/>
    <xf numFmtId="0" fontId="5" fillId="3" borderId="3" xfId="0" applyFont="1" applyFill="1" applyBorder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7" fillId="3" borderId="4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vertical="center"/>
    </xf>
    <xf numFmtId="0" fontId="7" fillId="3" borderId="7" xfId="0" applyFont="1" applyFill="1" applyBorder="1" applyAlignment="1">
      <alignment vertical="center" wrapText="1"/>
    </xf>
    <xf numFmtId="0" fontId="0" fillId="0" borderId="3" xfId="0" applyBorder="1"/>
    <xf numFmtId="0" fontId="0" fillId="0" borderId="4" xfId="0" applyBorder="1"/>
    <xf numFmtId="0" fontId="9" fillId="5" borderId="3" xfId="0" applyFont="1" applyFill="1" applyBorder="1" applyAlignment="1">
      <alignment horizontal="center" vertical="center"/>
    </xf>
    <xf numFmtId="0" fontId="0" fillId="5" borderId="0" xfId="0" applyFill="1" applyAlignment="1">
      <alignment vertical="center"/>
    </xf>
    <xf numFmtId="0" fontId="0" fillId="5" borderId="4" xfId="0" applyFill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0" fontId="9" fillId="5" borderId="5" xfId="0" applyFont="1" applyFill="1" applyBorder="1" applyAlignment="1">
      <alignment horizontal="center" vertical="center"/>
    </xf>
    <xf numFmtId="0" fontId="0" fillId="5" borderId="6" xfId="0" applyFill="1" applyBorder="1" applyAlignment="1">
      <alignment vertical="center"/>
    </xf>
    <xf numFmtId="0" fontId="0" fillId="5" borderId="7" xfId="0" applyFill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15" fillId="0" borderId="0" xfId="0" applyFont="1" applyAlignment="1">
      <alignment horizontal="center"/>
    </xf>
    <xf numFmtId="0" fontId="19" fillId="0" borderId="0" xfId="0" applyFont="1"/>
    <xf numFmtId="0" fontId="20" fillId="0" borderId="0" xfId="0" applyFont="1"/>
    <xf numFmtId="0" fontId="16" fillId="0" borderId="0" xfId="0" applyFont="1"/>
    <xf numFmtId="164" fontId="21" fillId="8" borderId="11" xfId="0" applyNumberFormat="1" applyFont="1" applyFill="1" applyBorder="1"/>
    <xf numFmtId="0" fontId="22" fillId="0" borderId="0" xfId="0" applyFont="1"/>
    <xf numFmtId="164" fontId="23" fillId="0" borderId="0" xfId="0" applyNumberFormat="1" applyFont="1"/>
    <xf numFmtId="165" fontId="21" fillId="8" borderId="11" xfId="0" applyNumberFormat="1" applyFont="1" applyFill="1" applyBorder="1"/>
    <xf numFmtId="0" fontId="24" fillId="9" borderId="11" xfId="0" applyFont="1" applyFill="1" applyBorder="1" applyAlignment="1">
      <alignment horizontal="center" vertical="center"/>
    </xf>
    <xf numFmtId="0" fontId="21" fillId="8" borderId="0" xfId="0" applyFont="1" applyFill="1"/>
    <xf numFmtId="164" fontId="21" fillId="8" borderId="0" xfId="0" applyNumberFormat="1" applyFont="1" applyFill="1"/>
    <xf numFmtId="10" fontId="21" fillId="8" borderId="0" xfId="0" applyNumberFormat="1" applyFont="1" applyFill="1"/>
    <xf numFmtId="0" fontId="21" fillId="8" borderId="0" xfId="0" applyFont="1" applyFill="1" applyAlignment="1">
      <alignment horizontal="center"/>
    </xf>
    <xf numFmtId="0" fontId="26" fillId="0" borderId="0" xfId="0" applyFont="1" applyAlignment="1">
      <alignment horizontal="center"/>
    </xf>
    <xf numFmtId="164" fontId="26" fillId="0" borderId="0" xfId="0" applyNumberFormat="1" applyFont="1"/>
    <xf numFmtId="0" fontId="22" fillId="11" borderId="0" xfId="0" applyFont="1" applyFill="1"/>
    <xf numFmtId="164" fontId="27" fillId="11" borderId="0" xfId="0" applyNumberFormat="1" applyFont="1" applyFill="1" applyAlignment="1">
      <alignment horizontal="right"/>
    </xf>
    <xf numFmtId="0" fontId="27" fillId="11" borderId="0" xfId="0" applyFont="1" applyFill="1" applyAlignment="1">
      <alignment horizontal="right"/>
    </xf>
    <xf numFmtId="166" fontId="27" fillId="11" borderId="0" xfId="0" applyNumberFormat="1" applyFont="1" applyFill="1" applyAlignment="1">
      <alignment horizontal="right"/>
    </xf>
    <xf numFmtId="167" fontId="27" fillId="11" borderId="0" xfId="0" applyNumberFormat="1" applyFont="1" applyFill="1" applyAlignment="1">
      <alignment horizontal="right"/>
    </xf>
    <xf numFmtId="0" fontId="24" fillId="9" borderId="0" xfId="0" applyFont="1" applyFill="1" applyAlignment="1">
      <alignment horizontal="center"/>
    </xf>
    <xf numFmtId="164" fontId="24" fillId="9" borderId="0" xfId="0" applyNumberFormat="1" applyFont="1" applyFill="1"/>
    <xf numFmtId="10" fontId="24" fillId="9" borderId="0" xfId="0" applyNumberFormat="1" applyFont="1" applyFill="1"/>
    <xf numFmtId="164" fontId="21" fillId="13" borderId="0" xfId="0" applyNumberFormat="1" applyFont="1" applyFill="1"/>
    <xf numFmtId="0" fontId="29" fillId="0" borderId="0" xfId="0" applyFont="1" applyAlignment="1">
      <alignment horizontal="center"/>
    </xf>
    <xf numFmtId="0" fontId="16" fillId="12" borderId="0" xfId="0" applyFont="1" applyFill="1"/>
    <xf numFmtId="168" fontId="23" fillId="12" borderId="0" xfId="0" applyNumberFormat="1" applyFont="1" applyFill="1"/>
    <xf numFmtId="169" fontId="26" fillId="0" borderId="0" xfId="0" applyNumberFormat="1" applyFont="1"/>
    <xf numFmtId="169" fontId="23" fillId="0" borderId="0" xfId="0" applyNumberFormat="1" applyFont="1"/>
    <xf numFmtId="0" fontId="24" fillId="9" borderId="11" xfId="0" applyFont="1" applyFill="1" applyBorder="1" applyAlignment="1">
      <alignment horizontal="center"/>
    </xf>
    <xf numFmtId="0" fontId="26" fillId="14" borderId="11" xfId="0" applyFont="1" applyFill="1" applyBorder="1" applyAlignment="1">
      <alignment horizontal="center"/>
    </xf>
    <xf numFmtId="164" fontId="26" fillId="14" borderId="11" xfId="0" applyNumberFormat="1" applyFont="1" applyFill="1" applyBorder="1"/>
    <xf numFmtId="0" fontId="26" fillId="15" borderId="11" xfId="0" applyFont="1" applyFill="1" applyBorder="1" applyAlignment="1">
      <alignment horizontal="center"/>
    </xf>
    <xf numFmtId="164" fontId="26" fillId="15" borderId="11" xfId="0" applyNumberFormat="1" applyFont="1" applyFill="1" applyBorder="1"/>
    <xf numFmtId="165" fontId="23" fillId="0" borderId="0" xfId="0" applyNumberFormat="1" applyFont="1"/>
    <xf numFmtId="0" fontId="24" fillId="9" borderId="0" xfId="0" applyFont="1" applyFill="1" applyAlignment="1">
      <alignment horizontal="center" vertical="center"/>
    </xf>
    <xf numFmtId="0" fontId="16" fillId="14" borderId="0" xfId="0" applyFont="1" applyFill="1" applyAlignment="1">
      <alignment horizontal="center"/>
    </xf>
    <xf numFmtId="164" fontId="16" fillId="14" borderId="0" xfId="0" applyNumberFormat="1" applyFont="1" applyFill="1"/>
    <xf numFmtId="0" fontId="16" fillId="14" borderId="0" xfId="0" applyFont="1" applyFill="1"/>
    <xf numFmtId="0" fontId="16" fillId="15" borderId="0" xfId="0" applyFont="1" applyFill="1" applyAlignment="1">
      <alignment horizontal="center"/>
    </xf>
    <xf numFmtId="164" fontId="16" fillId="15" borderId="0" xfId="0" applyNumberFormat="1" applyFont="1" applyFill="1"/>
    <xf numFmtId="0" fontId="16" fillId="15" borderId="0" xfId="0" applyFont="1" applyFill="1"/>
    <xf numFmtId="164" fontId="0" fillId="0" borderId="0" xfId="0" applyNumberFormat="1"/>
    <xf numFmtId="170" fontId="0" fillId="0" borderId="0" xfId="0" applyNumberFormat="1"/>
    <xf numFmtId="0" fontId="0" fillId="0" borderId="0" xfId="0" applyAlignment="1">
      <alignment horizontal="center"/>
    </xf>
    <xf numFmtId="0" fontId="34" fillId="9" borderId="0" xfId="0" applyFont="1" applyFill="1" applyAlignment="1">
      <alignment horizontal="center"/>
    </xf>
    <xf numFmtId="0" fontId="10" fillId="0" borderId="8" xfId="0" applyFont="1" applyBorder="1"/>
    <xf numFmtId="0" fontId="0" fillId="0" borderId="4" xfId="0" applyBorder="1" applyAlignment="1">
      <alignment vertical="center"/>
    </xf>
    <xf numFmtId="0" fontId="11" fillId="6" borderId="9" xfId="0" applyFont="1" applyFill="1" applyBorder="1"/>
    <xf numFmtId="0" fontId="12" fillId="7" borderId="10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0" borderId="0" xfId="0" applyFont="1"/>
    <xf numFmtId="0" fontId="16" fillId="0" borderId="0" xfId="0" applyFont="1" applyAlignment="1">
      <alignment vertical="top" wrapText="1"/>
    </xf>
    <xf numFmtId="0" fontId="32" fillId="0" borderId="0" xfId="0" applyFont="1"/>
    <xf numFmtId="0" fontId="33" fillId="0" borderId="0" xfId="0" applyFont="1"/>
  </cellXfs>
  <cellStyles count="1">
    <cellStyle name="Normal" xfId="0" builtinId="0"/>
  </cellStyles>
  <dxfs count="5">
    <dxf>
      <fill>
        <patternFill>
          <bgColor rgb="FFFFEBEE"/>
        </patternFill>
      </fill>
    </dxf>
    <dxf>
      <fill>
        <patternFill>
          <bgColor rgb="FFFFF8E1"/>
        </patternFill>
      </fill>
    </dxf>
    <dxf>
      <fill>
        <patternFill>
          <bgColor rgb="FFE8F5E9"/>
        </patternFill>
      </fill>
    </dxf>
    <dxf>
      <font>
        <b/>
        <sz val="11"/>
        <color rgb="FF008000"/>
        <name val="Calibri"/>
        <charset val="1"/>
      </font>
    </dxf>
    <dxf>
      <font>
        <sz val="11"/>
        <color rgb="FFAAAAAA"/>
        <name val="Calibri"/>
        <charset val="1"/>
      </font>
      <fill>
        <patternFill>
          <bgColor rgb="FFEFEFEF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DE7"/>
      <rgbColor rgb="FFFF00FF"/>
      <rgbColor rgb="FF00FFFF"/>
      <rgbColor rgb="FF800000"/>
      <rgbColor rgb="FF008000"/>
      <rgbColor rgb="FF000080"/>
      <rgbColor rgb="FF808000"/>
      <rgbColor rgb="FF800080"/>
      <rgbColor rgb="FF217346"/>
      <rgbColor rgb="FFCCCCCC"/>
      <rgbColor rgb="FF5A5A5A"/>
      <rgbColor rgb="FFF8F9FA"/>
      <rgbColor rgb="FF993366"/>
      <rgbColor rgb="FFFFF9C4"/>
      <rgbColor rgb="FFE8F4FD"/>
      <rgbColor rgb="FF660066"/>
      <rgbColor rgb="FFFF8080"/>
      <rgbColor rgb="FF0066CC"/>
      <rgbColor rgb="FFD6DCE5"/>
      <rgbColor rgb="FF000080"/>
      <rgbColor rgb="FFFF00FF"/>
      <rgbColor rgb="FFFFF8E7"/>
      <rgbColor rgb="FF00FFFF"/>
      <rgbColor rgb="FF800080"/>
      <rgbColor rgb="FF800000"/>
      <rgbColor rgb="FF008080"/>
      <rgbColor rgb="FF0000FF"/>
      <rgbColor rgb="FF00CCFF"/>
      <rgbColor rgb="FFE8F5E9"/>
      <rgbColor rgb="FFF0F8F0"/>
      <rgbColor rgb="FFFFF8E1"/>
      <rgbColor rgb="FFEFEFEF"/>
      <rgbColor rgb="FFF5F5F5"/>
      <rgbColor rgb="FFF5F9FC"/>
      <rgbColor rgb="FFFFEBEE"/>
      <rgbColor rgb="FF3366FF"/>
      <rgbColor rgb="FF33CCCC"/>
      <rgbColor rgb="FF99CC00"/>
      <rgbColor rgb="FFF4B400"/>
      <rgbColor rgb="FFFF9900"/>
      <rgbColor rgb="FFFF6600"/>
      <rgbColor rgb="FF666666"/>
      <rgbColor rgb="FFAAAAAA"/>
      <rgbColor rgb="FF1E3A5F"/>
      <rgbColor rgb="FF2E7D32"/>
      <rgbColor rgb="FF003300"/>
      <rgbColor rgb="FF1B5E2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4B400"/>
  </sheetPr>
  <dimension ref="B1:D51"/>
  <sheetViews>
    <sheetView showGridLines="0" zoomScale="85" zoomScaleNormal="85" workbookViewId="0">
      <pane ySplit="3" topLeftCell="A4" activePane="bottomLeft" state="frozen"/>
      <selection pane="bottomLeft" activeCell="B2" sqref="B2"/>
    </sheetView>
  </sheetViews>
  <sheetFormatPr defaultColWidth="8.7109375" defaultRowHeight="15" x14ac:dyDescent="0.25"/>
  <cols>
    <col min="1" max="1" width="2.85546875" customWidth="1"/>
    <col min="2" max="2" width="5.7109375" customWidth="1"/>
    <col min="3" max="3" width="40.140625" customWidth="1"/>
    <col min="4" max="4" width="66.7109375" customWidth="1"/>
    <col min="5" max="5" width="2.85546875" customWidth="1"/>
  </cols>
  <sheetData>
    <row r="1" spans="2:4" ht="19.5" customHeight="1" x14ac:dyDescent="0.25"/>
    <row r="2" spans="2:4" ht="34.5" customHeight="1" x14ac:dyDescent="0.55000000000000004">
      <c r="B2" s="15" t="s">
        <v>0</v>
      </c>
    </row>
    <row r="3" spans="2:4" ht="19.5" customHeight="1" x14ac:dyDescent="0.3">
      <c r="B3" s="16" t="s">
        <v>1</v>
      </c>
    </row>
    <row r="4" spans="2:4" ht="9.75" customHeight="1" x14ac:dyDescent="0.25"/>
    <row r="5" spans="2:4" ht="24.75" customHeight="1" x14ac:dyDescent="0.25">
      <c r="B5" s="3" t="s">
        <v>2</v>
      </c>
      <c r="C5" s="3"/>
      <c r="D5" s="3"/>
    </row>
    <row r="6" spans="2:4" ht="9.75" customHeight="1" x14ac:dyDescent="0.25"/>
    <row r="7" spans="2:4" ht="24.75" customHeight="1" x14ac:dyDescent="0.35">
      <c r="B7" s="2" t="s">
        <v>3</v>
      </c>
      <c r="C7" s="2"/>
      <c r="D7" s="2"/>
    </row>
    <row r="8" spans="2:4" ht="9.75" customHeight="1" x14ac:dyDescent="0.25">
      <c r="B8" s="17"/>
      <c r="C8" s="18"/>
      <c r="D8" s="19"/>
    </row>
    <row r="9" spans="2:4" ht="30" customHeight="1" x14ac:dyDescent="0.25">
      <c r="B9" s="20" t="s">
        <v>4</v>
      </c>
      <c r="C9" s="21" t="s">
        <v>5</v>
      </c>
      <c r="D9" s="22" t="s">
        <v>6</v>
      </c>
    </row>
    <row r="10" spans="2:4" ht="30" customHeight="1" x14ac:dyDescent="0.25">
      <c r="B10" s="20" t="s">
        <v>7</v>
      </c>
      <c r="C10" s="21" t="s">
        <v>8</v>
      </c>
      <c r="D10" s="22" t="s">
        <v>9</v>
      </c>
    </row>
    <row r="11" spans="2:4" ht="30" customHeight="1" x14ac:dyDescent="0.25">
      <c r="B11" s="20" t="s">
        <v>10</v>
      </c>
      <c r="C11" s="21" t="s">
        <v>11</v>
      </c>
      <c r="D11" s="22" t="s">
        <v>12</v>
      </c>
    </row>
    <row r="12" spans="2:4" ht="30" customHeight="1" x14ac:dyDescent="0.25">
      <c r="B12" s="20" t="s">
        <v>13</v>
      </c>
      <c r="C12" s="21" t="s">
        <v>14</v>
      </c>
      <c r="D12" s="22" t="s">
        <v>15</v>
      </c>
    </row>
    <row r="13" spans="2:4" ht="30" customHeight="1" x14ac:dyDescent="0.25">
      <c r="B13" s="23" t="s">
        <v>16</v>
      </c>
      <c r="C13" s="24" t="s">
        <v>17</v>
      </c>
      <c r="D13" s="25" t="s">
        <v>18</v>
      </c>
    </row>
    <row r="14" spans="2:4" ht="9.75" customHeight="1" x14ac:dyDescent="0.25"/>
    <row r="15" spans="2:4" ht="27.75" customHeight="1" x14ac:dyDescent="0.3">
      <c r="B15" s="1" t="s">
        <v>19</v>
      </c>
      <c r="C15" s="1"/>
      <c r="D15" s="1"/>
    </row>
    <row r="16" spans="2:4" ht="9.75" customHeight="1" x14ac:dyDescent="0.25">
      <c r="B16" s="26"/>
      <c r="D16" s="27"/>
    </row>
    <row r="17" spans="2:4" ht="15.75" customHeight="1" x14ac:dyDescent="0.25">
      <c r="B17" s="28" t="s">
        <v>20</v>
      </c>
      <c r="C17" s="29" t="s">
        <v>21</v>
      </c>
      <c r="D17" s="30" t="s">
        <v>22</v>
      </c>
    </row>
    <row r="18" spans="2:4" ht="21.75" customHeight="1" x14ac:dyDescent="0.25">
      <c r="B18" s="31" t="s">
        <v>20</v>
      </c>
      <c r="C18" s="32" t="s">
        <v>23</v>
      </c>
      <c r="D18" s="33" t="s">
        <v>24</v>
      </c>
    </row>
    <row r="19" spans="2:4" ht="21.75" customHeight="1" x14ac:dyDescent="0.25">
      <c r="B19" s="28" t="s">
        <v>20</v>
      </c>
      <c r="C19" s="29" t="s">
        <v>25</v>
      </c>
      <c r="D19" s="30" t="s">
        <v>26</v>
      </c>
    </row>
    <row r="20" spans="2:4" ht="21.75" customHeight="1" x14ac:dyDescent="0.25">
      <c r="B20" s="31" t="s">
        <v>20</v>
      </c>
      <c r="C20" s="32" t="s">
        <v>27</v>
      </c>
      <c r="D20" s="33" t="s">
        <v>28</v>
      </c>
    </row>
    <row r="21" spans="2:4" ht="21.75" customHeight="1" x14ac:dyDescent="0.25">
      <c r="B21" s="34" t="s">
        <v>20</v>
      </c>
      <c r="C21" s="35" t="s">
        <v>29</v>
      </c>
      <c r="D21" s="36" t="s">
        <v>30</v>
      </c>
    </row>
    <row r="22" spans="2:4" ht="9.75" customHeight="1" x14ac:dyDescent="0.25"/>
    <row r="23" spans="2:4" ht="27.75" customHeight="1" x14ac:dyDescent="0.3">
      <c r="B23" s="1" t="s">
        <v>31</v>
      </c>
      <c r="C23" s="1"/>
      <c r="D23" s="1"/>
    </row>
    <row r="24" spans="2:4" ht="9.75" customHeight="1" x14ac:dyDescent="0.25">
      <c r="B24" s="26"/>
      <c r="D24" s="27"/>
    </row>
    <row r="25" spans="2:4" ht="15" customHeight="1" x14ac:dyDescent="0.25">
      <c r="B25" s="88" t="s">
        <v>32</v>
      </c>
      <c r="C25" s="88"/>
      <c r="D25" s="88"/>
    </row>
    <row r="26" spans="2:4" ht="9.75" customHeight="1" x14ac:dyDescent="0.25">
      <c r="B26" s="26"/>
      <c r="D26" s="27"/>
    </row>
    <row r="27" spans="2:4" ht="21.75" customHeight="1" x14ac:dyDescent="0.25">
      <c r="B27" s="37" t="s">
        <v>33</v>
      </c>
      <c r="C27" s="89" t="s">
        <v>34</v>
      </c>
      <c r="D27" s="89"/>
    </row>
    <row r="28" spans="2:4" ht="21.75" customHeight="1" x14ac:dyDescent="0.25">
      <c r="B28" s="37" t="s">
        <v>33</v>
      </c>
      <c r="C28" s="89" t="s">
        <v>35</v>
      </c>
      <c r="D28" s="89"/>
    </row>
    <row r="29" spans="2:4" ht="21.75" customHeight="1" x14ac:dyDescent="0.25">
      <c r="B29" s="37" t="s">
        <v>33</v>
      </c>
      <c r="C29" s="89" t="s">
        <v>36</v>
      </c>
      <c r="D29" s="89"/>
    </row>
    <row r="30" spans="2:4" ht="21.75" customHeight="1" x14ac:dyDescent="0.25">
      <c r="B30" s="37" t="s">
        <v>33</v>
      </c>
      <c r="C30" s="89" t="s">
        <v>37</v>
      </c>
      <c r="D30" s="89"/>
    </row>
    <row r="31" spans="2:4" ht="9.75" customHeight="1" x14ac:dyDescent="0.25">
      <c r="B31" s="26"/>
      <c r="D31" s="27"/>
    </row>
    <row r="32" spans="2:4" ht="15" customHeight="1" x14ac:dyDescent="0.25">
      <c r="B32" s="90" t="s">
        <v>38</v>
      </c>
      <c r="C32" s="90"/>
      <c r="D32" s="90"/>
    </row>
    <row r="33" spans="2:4" ht="9.75" customHeight="1" x14ac:dyDescent="0.25"/>
    <row r="34" spans="2:4" ht="27.75" customHeight="1" x14ac:dyDescent="0.3">
      <c r="B34" s="1" t="s">
        <v>39</v>
      </c>
      <c r="C34" s="1"/>
      <c r="D34" s="1"/>
    </row>
    <row r="35" spans="2:4" ht="9.75" customHeight="1" x14ac:dyDescent="0.25">
      <c r="B35" s="26"/>
      <c r="D35" s="27"/>
    </row>
    <row r="36" spans="2:4" ht="21.75" customHeight="1" x14ac:dyDescent="0.25">
      <c r="B36" s="31" t="s">
        <v>40</v>
      </c>
      <c r="C36" s="38" t="s">
        <v>41</v>
      </c>
      <c r="D36" s="33" t="s">
        <v>42</v>
      </c>
    </row>
    <row r="37" spans="2:4" ht="21.75" customHeight="1" x14ac:dyDescent="0.25">
      <c r="B37" s="31" t="s">
        <v>43</v>
      </c>
      <c r="C37" s="38" t="s">
        <v>44</v>
      </c>
      <c r="D37" s="33" t="s">
        <v>45</v>
      </c>
    </row>
    <row r="38" spans="2:4" ht="21.75" customHeight="1" x14ac:dyDescent="0.25">
      <c r="B38" s="31" t="s">
        <v>46</v>
      </c>
      <c r="C38" s="38" t="s">
        <v>47</v>
      </c>
      <c r="D38" s="33" t="s">
        <v>48</v>
      </c>
    </row>
    <row r="39" spans="2:4" ht="21.75" customHeight="1" x14ac:dyDescent="0.25">
      <c r="B39" s="39" t="s">
        <v>49</v>
      </c>
      <c r="C39" s="40" t="s">
        <v>50</v>
      </c>
      <c r="D39" s="41" t="s">
        <v>51</v>
      </c>
    </row>
    <row r="40" spans="2:4" ht="9.75" customHeight="1" x14ac:dyDescent="0.25"/>
    <row r="41" spans="2:4" ht="9.75" customHeight="1" x14ac:dyDescent="0.25"/>
    <row r="42" spans="2:4" ht="27.75" customHeight="1" x14ac:dyDescent="0.25">
      <c r="B42" s="91" t="s">
        <v>52</v>
      </c>
      <c r="C42" s="91"/>
      <c r="D42" s="91"/>
    </row>
    <row r="43" spans="2:4" ht="9.75" customHeight="1" x14ac:dyDescent="0.25"/>
    <row r="44" spans="2:4" ht="15" customHeight="1" x14ac:dyDescent="0.25">
      <c r="B44" s="92" t="s">
        <v>53</v>
      </c>
      <c r="C44" s="92"/>
      <c r="D44" s="92"/>
    </row>
    <row r="46" spans="2:4" ht="17.25" customHeight="1" x14ac:dyDescent="0.3">
      <c r="B46" s="93" t="s">
        <v>54</v>
      </c>
      <c r="C46" s="93"/>
      <c r="D46" s="93"/>
    </row>
    <row r="47" spans="2:4" ht="30" customHeight="1" x14ac:dyDescent="0.3">
      <c r="B47" s="42" t="s">
        <v>55</v>
      </c>
      <c r="C47" s="94" t="s">
        <v>56</v>
      </c>
      <c r="D47" s="94"/>
    </row>
    <row r="48" spans="2:4" ht="30" customHeight="1" x14ac:dyDescent="0.3">
      <c r="B48" s="42" t="s">
        <v>46</v>
      </c>
      <c r="C48" s="94" t="s">
        <v>57</v>
      </c>
      <c r="D48" s="94"/>
    </row>
    <row r="49" spans="2:4" ht="30" customHeight="1" x14ac:dyDescent="0.3">
      <c r="B49" s="42" t="s">
        <v>58</v>
      </c>
      <c r="C49" s="94" t="s">
        <v>59</v>
      </c>
      <c r="D49" s="94"/>
    </row>
    <row r="50" spans="2:4" ht="30" customHeight="1" x14ac:dyDescent="0.3">
      <c r="B50" s="42" t="s">
        <v>60</v>
      </c>
      <c r="C50" s="94" t="s">
        <v>61</v>
      </c>
      <c r="D50" s="94"/>
    </row>
    <row r="51" spans="2:4" ht="30" customHeight="1" x14ac:dyDescent="0.3">
      <c r="B51" s="42" t="s">
        <v>62</v>
      </c>
      <c r="C51" s="94" t="s">
        <v>63</v>
      </c>
      <c r="D51" s="94"/>
    </row>
  </sheetData>
  <mergeCells count="19">
    <mergeCell ref="C48:D48"/>
    <mergeCell ref="C49:D49"/>
    <mergeCell ref="C50:D50"/>
    <mergeCell ref="C51:D51"/>
    <mergeCell ref="B34:D34"/>
    <mergeCell ref="B42:D42"/>
    <mergeCell ref="B44:D44"/>
    <mergeCell ref="B46:D46"/>
    <mergeCell ref="C47:D47"/>
    <mergeCell ref="C27:D27"/>
    <mergeCell ref="C28:D28"/>
    <mergeCell ref="C29:D29"/>
    <mergeCell ref="C30:D30"/>
    <mergeCell ref="B32:D32"/>
    <mergeCell ref="B5:D5"/>
    <mergeCell ref="B7:D7"/>
    <mergeCell ref="B15:D15"/>
    <mergeCell ref="B23:D23"/>
    <mergeCell ref="B25:D25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E3A5F"/>
  </sheetPr>
  <dimension ref="B2:N97"/>
  <sheetViews>
    <sheetView showGridLines="0" tabSelected="1" zoomScaleNormal="100" workbookViewId="0">
      <pane ySplit="7" topLeftCell="A8" activePane="bottomLeft" state="frozen"/>
      <selection pane="bottomLeft" activeCell="Q6" sqref="Q6"/>
    </sheetView>
  </sheetViews>
  <sheetFormatPr defaultColWidth="8.7109375" defaultRowHeight="15" x14ac:dyDescent="0.25"/>
  <cols>
    <col min="1" max="1" width="2" customWidth="1"/>
    <col min="2" max="2" width="28" customWidth="1"/>
    <col min="3" max="5" width="16" customWidth="1"/>
    <col min="6" max="6" width="12" customWidth="1"/>
    <col min="7" max="7" width="20" customWidth="1"/>
    <col min="8" max="8" width="18" customWidth="1"/>
    <col min="9" max="9" width="5.5703125" bestFit="1" customWidth="1"/>
    <col min="10" max="10" width="28" customWidth="1"/>
    <col min="11" max="11" width="14" customWidth="1"/>
    <col min="12" max="12" width="18" customWidth="1"/>
    <col min="13" max="13" width="14" customWidth="1"/>
    <col min="14" max="14" width="16" customWidth="1"/>
  </cols>
  <sheetData>
    <row r="2" spans="2:14" ht="26.25" customHeight="1" x14ac:dyDescent="0.45">
      <c r="B2" s="14" t="s">
        <v>64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2:14" ht="18" customHeight="1" x14ac:dyDescent="0.25">
      <c r="B3" s="13" t="s">
        <v>65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5" spans="2:14" ht="15" customHeight="1" x14ac:dyDescent="0.25">
      <c r="B5" s="43" t="s">
        <v>66</v>
      </c>
      <c r="D5" s="44" t="s">
        <v>67</v>
      </c>
      <c r="G5" s="44" t="s">
        <v>68</v>
      </c>
      <c r="J5" s="43" t="s">
        <v>69</v>
      </c>
      <c r="L5" s="44" t="s">
        <v>70</v>
      </c>
    </row>
    <row r="6" spans="2:14" ht="15" customHeight="1" x14ac:dyDescent="0.25">
      <c r="B6" s="45" t="s">
        <v>71</v>
      </c>
      <c r="C6" s="46">
        <v>0.01</v>
      </c>
      <c r="E6" s="45" t="s">
        <v>72</v>
      </c>
      <c r="F6" s="46">
        <v>0</v>
      </c>
      <c r="H6" s="47" t="s">
        <v>73</v>
      </c>
      <c r="I6" s="48">
        <f>C6+F6</f>
        <v>0.01</v>
      </c>
      <c r="J6" s="45" t="s">
        <v>74</v>
      </c>
      <c r="K6" s="49">
        <v>46143</v>
      </c>
    </row>
    <row r="8" spans="2:14" ht="17.25" customHeight="1" x14ac:dyDescent="0.25">
      <c r="B8" s="50" t="s">
        <v>75</v>
      </c>
      <c r="C8" s="50" t="s">
        <v>76</v>
      </c>
      <c r="D8" s="50" t="s">
        <v>77</v>
      </c>
      <c r="E8" s="50" t="s">
        <v>78</v>
      </c>
      <c r="F8" s="50" t="s">
        <v>79</v>
      </c>
      <c r="G8" s="50" t="s">
        <v>80</v>
      </c>
      <c r="H8" s="50" t="s">
        <v>81</v>
      </c>
      <c r="J8" s="12" t="s">
        <v>82</v>
      </c>
      <c r="K8" s="12"/>
      <c r="L8" s="12"/>
    </row>
    <row r="9" spans="2:14" ht="17.25" customHeight="1" x14ac:dyDescent="0.3">
      <c r="B9" s="51" t="s">
        <v>83</v>
      </c>
      <c r="C9" s="52">
        <v>0</v>
      </c>
      <c r="D9" s="53">
        <v>0.39900000000000002</v>
      </c>
      <c r="E9" s="52">
        <v>0</v>
      </c>
      <c r="F9" s="54">
        <v>1</v>
      </c>
      <c r="G9" s="55" t="str">
        <f t="shared" ref="G9:G18" si="0">IF(OR(C9="",C9=0),"",IF(D9=0,ROUNDUP(C9/E9,0),IF(E9*12&lt;=C9*D9,"Min &lt; interest!",IFERROR(ROUNDUP(NPER(D9/12,-E9,C9),0),"Check values"))))</f>
        <v/>
      </c>
      <c r="H9" s="56" t="str">
        <f t="shared" ref="H9:H18" si="1">IF(OR(C9="",C9=0,NOT(ISNUMBER(G9))),"",IFERROR(MAX(0,(G9*E9)-C9),"—"))</f>
        <v/>
      </c>
      <c r="J9" s="57" t="s">
        <v>84</v>
      </c>
      <c r="L9" s="58">
        <f>SUMIF(C9:C18,"&gt;0")</f>
        <v>0</v>
      </c>
    </row>
    <row r="10" spans="2:14" ht="17.25" customHeight="1" x14ac:dyDescent="0.3">
      <c r="B10" s="51" t="s">
        <v>85</v>
      </c>
      <c r="C10" s="52">
        <v>0</v>
      </c>
      <c r="D10" s="53">
        <v>0.19900000000000001</v>
      </c>
      <c r="E10" s="52">
        <v>0</v>
      </c>
      <c r="F10" s="54">
        <v>2</v>
      </c>
      <c r="G10" s="55" t="str">
        <f t="shared" si="0"/>
        <v/>
      </c>
      <c r="H10" s="56" t="str">
        <f t="shared" si="1"/>
        <v/>
      </c>
      <c r="J10" s="57" t="s">
        <v>86</v>
      </c>
      <c r="L10" s="58">
        <f>SUMIFS(E9:E18,C9:C18,"&gt;0")</f>
        <v>0</v>
      </c>
    </row>
    <row r="11" spans="2:14" ht="17.25" customHeight="1" x14ac:dyDescent="0.3">
      <c r="B11" s="51" t="s">
        <v>87</v>
      </c>
      <c r="C11" s="52">
        <v>0</v>
      </c>
      <c r="D11" s="53">
        <v>7.4999999999999997E-2</v>
      </c>
      <c r="E11" s="52">
        <v>0</v>
      </c>
      <c r="F11" s="54">
        <v>3</v>
      </c>
      <c r="G11" s="55" t="str">
        <f t="shared" si="0"/>
        <v/>
      </c>
      <c r="H11" s="56" t="str">
        <f t="shared" si="1"/>
        <v/>
      </c>
      <c r="J11" s="57" t="s">
        <v>88</v>
      </c>
      <c r="L11" s="58">
        <f>MAX(0,(C6+F6)-L10)</f>
        <v>0.01</v>
      </c>
    </row>
    <row r="12" spans="2:14" ht="15" customHeight="1" x14ac:dyDescent="0.25">
      <c r="B12" s="51" t="s">
        <v>89</v>
      </c>
      <c r="C12" s="52">
        <v>0</v>
      </c>
      <c r="D12" s="53">
        <v>0.06</v>
      </c>
      <c r="E12" s="52">
        <v>0</v>
      </c>
      <c r="F12" s="54">
        <v>4</v>
      </c>
      <c r="G12" s="55" t="str">
        <f t="shared" si="0"/>
        <v/>
      </c>
      <c r="H12" s="56" t="str">
        <f t="shared" si="1"/>
        <v/>
      </c>
    </row>
    <row r="13" spans="2:14" ht="17.25" customHeight="1" x14ac:dyDescent="0.3">
      <c r="B13" s="51"/>
      <c r="C13" s="52"/>
      <c r="D13" s="53"/>
      <c r="E13" s="52"/>
      <c r="F13" s="54">
        <v>5</v>
      </c>
      <c r="G13" s="55" t="str">
        <f t="shared" si="0"/>
        <v/>
      </c>
      <c r="H13" s="56" t="str">
        <f t="shared" si="1"/>
        <v/>
      </c>
      <c r="J13" s="57" t="s">
        <v>90</v>
      </c>
      <c r="L13" s="59" t="str">
        <f>IF(L9=0,"—",IF(L14&gt;0,TEXT(EDATE($K$6,L14-1),"MMMM YYYY"),"Beyond 60 months"))</f>
        <v>—</v>
      </c>
    </row>
    <row r="14" spans="2:14" ht="17.25" customHeight="1" x14ac:dyDescent="0.3">
      <c r="B14" s="51"/>
      <c r="C14" s="52"/>
      <c r="D14" s="53"/>
      <c r="E14" s="52"/>
      <c r="F14" s="54">
        <v>6</v>
      </c>
      <c r="G14" s="55" t="str">
        <f t="shared" si="0"/>
        <v/>
      </c>
      <c r="H14" s="56" t="str">
        <f t="shared" si="1"/>
        <v/>
      </c>
      <c r="J14" s="57" t="s">
        <v>91</v>
      </c>
      <c r="L14" s="60">
        <f>IF(L9=0,0,IFERROR(MATCH(0,Engine!B12:B71,0),0))</f>
        <v>0</v>
      </c>
    </row>
    <row r="15" spans="2:14" ht="15" customHeight="1" x14ac:dyDescent="0.25">
      <c r="B15" s="51"/>
      <c r="C15" s="52"/>
      <c r="D15" s="53"/>
      <c r="E15" s="52"/>
      <c r="F15" s="54">
        <v>7</v>
      </c>
      <c r="G15" s="55" t="str">
        <f t="shared" si="0"/>
        <v/>
      </c>
      <c r="H15" s="56" t="str">
        <f t="shared" si="1"/>
        <v/>
      </c>
    </row>
    <row r="16" spans="2:14" ht="17.25" customHeight="1" x14ac:dyDescent="0.3">
      <c r="B16" s="51"/>
      <c r="C16" s="52"/>
      <c r="D16" s="53"/>
      <c r="E16" s="52"/>
      <c r="F16" s="54">
        <v>8</v>
      </c>
      <c r="G16" s="55" t="str">
        <f t="shared" si="0"/>
        <v/>
      </c>
      <c r="H16" s="56" t="str">
        <f t="shared" si="1"/>
        <v/>
      </c>
      <c r="J16" s="57" t="s">
        <v>92</v>
      </c>
      <c r="L16" s="58">
        <f>SUM(Engine!N12:N71)</f>
        <v>0</v>
      </c>
    </row>
    <row r="17" spans="2:14" ht="17.25" customHeight="1" x14ac:dyDescent="0.3">
      <c r="B17" s="51"/>
      <c r="C17" s="52"/>
      <c r="D17" s="53"/>
      <c r="E17" s="52"/>
      <c r="F17" s="54">
        <v>9</v>
      </c>
      <c r="G17" s="55" t="str">
        <f t="shared" si="0"/>
        <v/>
      </c>
      <c r="H17" s="56" t="str">
        <f t="shared" si="1"/>
        <v/>
      </c>
      <c r="J17" s="57" t="s">
        <v>93</v>
      </c>
      <c r="L17" s="61">
        <f>IF(L16=0,0,IF(SUMPRODUCT(--(E9:E18*12&lt;=C9:C18*D9:D18)*(C9:C18&gt;0))&gt;0,"—",MAX(0,SUMPRODUCT(IFERROR(--H9:H18,0))-L16)))</f>
        <v>0</v>
      </c>
    </row>
    <row r="18" spans="2:14" ht="15" customHeight="1" x14ac:dyDescent="0.25">
      <c r="B18" s="51"/>
      <c r="C18" s="52"/>
      <c r="D18" s="53"/>
      <c r="E18" s="52"/>
      <c r="F18" s="54">
        <v>10</v>
      </c>
      <c r="G18" s="55" t="str">
        <f t="shared" si="0"/>
        <v/>
      </c>
      <c r="H18" s="56" t="str">
        <f t="shared" si="1"/>
        <v/>
      </c>
      <c r="J18" s="11" t="str">
        <f>IF(L10&gt;(C6+F6),"⚠️ WARNING: Budget doesn't cover minimums!",IF(SUMPRODUCT(--(E9:E18*12&lt;=C9:C18*D9:D18)*(C9:C18&gt;0))&gt;0,"⚠️ A debt's min payment is less than its monthly interest — increase that minimum or your budget","✅ Plan is feasible"))</f>
        <v>✅ Plan is feasible</v>
      </c>
      <c r="K18" s="11"/>
      <c r="L18" s="11"/>
      <c r="M18" s="11"/>
      <c r="N18" s="11"/>
    </row>
    <row r="19" spans="2:14" ht="15" customHeight="1" x14ac:dyDescent="0.25">
      <c r="B19" s="62" t="s">
        <v>94</v>
      </c>
      <c r="C19" s="63">
        <f>SUMIF(C9:C18,"&gt;0")</f>
        <v>0</v>
      </c>
      <c r="D19" s="64">
        <f>IFERROR(SUMPRODUCT(C9:C18,D9:D18)/SUMIF(C9:C18,"&gt;0"),0)</f>
        <v>0</v>
      </c>
      <c r="E19" s="63">
        <f>SUMIFS(E9:E18,C9:C18,"&gt;0")</f>
        <v>0</v>
      </c>
      <c r="F19" s="62">
        <f>COUNTIF(C9:C18,"&gt;0")</f>
        <v>0</v>
      </c>
    </row>
    <row r="20" spans="2:14" ht="17.25" customHeight="1" x14ac:dyDescent="0.3">
      <c r="B20" s="43" t="s">
        <v>95</v>
      </c>
      <c r="H20" s="43" t="s">
        <v>96</v>
      </c>
      <c r="J20" s="10" t="s">
        <v>97</v>
      </c>
      <c r="K20" s="10"/>
      <c r="L20" s="10"/>
      <c r="M20" s="10"/>
      <c r="N20" s="10"/>
    </row>
    <row r="21" spans="2:14" ht="15" customHeight="1" x14ac:dyDescent="0.25">
      <c r="B21" s="45" t="s">
        <v>98</v>
      </c>
      <c r="C21" s="65">
        <f>L9</f>
        <v>0</v>
      </c>
      <c r="D21" s="9" t="s">
        <v>99</v>
      </c>
      <c r="E21" s="9"/>
      <c r="F21" s="9"/>
      <c r="G21" s="9"/>
      <c r="H21" s="45" t="s">
        <v>100</v>
      </c>
      <c r="I21" s="66" t="str">
        <f>IF(SUMPRODUCT((C9:C18=0)*(E9:E18&gt;0))&gt;=1,"✅","⬜")</f>
        <v>⬜</v>
      </c>
      <c r="J21" s="8" t="s">
        <v>101</v>
      </c>
      <c r="K21" s="8"/>
      <c r="L21" s="8"/>
      <c r="M21" s="8"/>
      <c r="N21" s="8"/>
    </row>
    <row r="22" spans="2:14" ht="15" customHeight="1" x14ac:dyDescent="0.25">
      <c r="B22" s="45" t="s">
        <v>102</v>
      </c>
      <c r="C22" s="56">
        <f>L9</f>
        <v>0</v>
      </c>
      <c r="H22" s="45" t="s">
        <v>103</v>
      </c>
      <c r="I22" s="66" t="str">
        <f>IF(C24&gt;=0.25,"✅","⬜")</f>
        <v>⬜</v>
      </c>
      <c r="J22" s="67" t="s">
        <v>104</v>
      </c>
      <c r="L22" s="68">
        <f>IFERROR(MATCH(0,Engine!S12:S71,0),0)</f>
        <v>1</v>
      </c>
    </row>
    <row r="23" spans="2:14" ht="15" customHeight="1" x14ac:dyDescent="0.25">
      <c r="B23" s="45" t="s">
        <v>105</v>
      </c>
      <c r="C23" s="56">
        <f>MAX(0,C21-C22)</f>
        <v>0</v>
      </c>
      <c r="H23" s="45" t="s">
        <v>106</v>
      </c>
      <c r="I23" s="66" t="str">
        <f>IF(C24&gt;=0.5,"✅","⬜")</f>
        <v>⬜</v>
      </c>
      <c r="J23" s="67" t="s">
        <v>107</v>
      </c>
      <c r="L23" s="68">
        <f>MAX(0,L14-L22)</f>
        <v>0</v>
      </c>
    </row>
    <row r="24" spans="2:14" ht="15" customHeight="1" x14ac:dyDescent="0.25">
      <c r="B24" s="45" t="s">
        <v>108</v>
      </c>
      <c r="C24" s="69">
        <f>IF(C21&gt;0,C23/C21,0)</f>
        <v>0</v>
      </c>
      <c r="H24" s="45" t="s">
        <v>109</v>
      </c>
      <c r="I24" s="66" t="str">
        <f>IF(C24&gt;=0.75,"✅","⬜")</f>
        <v>⬜</v>
      </c>
    </row>
    <row r="25" spans="2:14" ht="15" customHeight="1" x14ac:dyDescent="0.25">
      <c r="H25" s="45" t="s">
        <v>110</v>
      </c>
      <c r="I25" s="66" t="str">
        <f>IF(C24&gt;=1,"✅","⬜")</f>
        <v>⬜</v>
      </c>
      <c r="J25" s="8" t="s">
        <v>111</v>
      </c>
      <c r="K25" s="8"/>
      <c r="L25" s="8"/>
      <c r="M25" s="8"/>
      <c r="N25" s="8"/>
    </row>
    <row r="26" spans="2:14" ht="15" customHeight="1" x14ac:dyDescent="0.25">
      <c r="J26" s="67" t="s">
        <v>104</v>
      </c>
      <c r="L26" s="68">
        <f>IFERROR(MATCH(0,Engine!AE12:AE71,0),0)</f>
        <v>1</v>
      </c>
    </row>
    <row r="27" spans="2:14" ht="15" customHeight="1" x14ac:dyDescent="0.25">
      <c r="J27" s="67" t="s">
        <v>107</v>
      </c>
      <c r="L27" s="68">
        <f>MAX(0,L14-L26)</f>
        <v>0</v>
      </c>
    </row>
    <row r="29" spans="2:14" ht="17.25" customHeight="1" x14ac:dyDescent="0.3">
      <c r="J29" s="7" t="s">
        <v>112</v>
      </c>
      <c r="K29" s="7"/>
      <c r="L29" s="7"/>
      <c r="M29" s="7"/>
      <c r="N29" s="7"/>
    </row>
    <row r="30" spans="2:14" ht="15" customHeight="1" x14ac:dyDescent="0.25">
      <c r="J30" s="45" t="s">
        <v>108</v>
      </c>
      <c r="K30" s="70">
        <f>C24</f>
        <v>0</v>
      </c>
    </row>
    <row r="31" spans="2:14" ht="15" customHeight="1" x14ac:dyDescent="0.25">
      <c r="J31" s="45" t="s">
        <v>113</v>
      </c>
      <c r="K31" s="6" t="str">
        <f>REPT("█",ROUND(C24*20,0))&amp;REPT("░",20-ROUND(C24*20,0))</f>
        <v>░░░░░░░░░░░░░░░░░░░░</v>
      </c>
      <c r="L31" s="6"/>
      <c r="M31" s="6"/>
      <c r="N31" s="6"/>
    </row>
    <row r="32" spans="2:14" ht="15" customHeight="1" x14ac:dyDescent="0.25">
      <c r="J32" s="45" t="s">
        <v>105</v>
      </c>
      <c r="K32" s="48">
        <f>C23</f>
        <v>0</v>
      </c>
      <c r="L32" s="45" t="s">
        <v>114</v>
      </c>
      <c r="M32" s="48">
        <f>C22</f>
        <v>0</v>
      </c>
    </row>
    <row r="33" spans="2:14" ht="15" customHeight="1" x14ac:dyDescent="0.25">
      <c r="J33" s="5" t="str">
        <f>IF(C24&gt;=1,"🎉 CONGRATULATIONS! YOU ARE DEBT FREE! 🎉",IF(C24&gt;=0.75,"🔥 Almost there! Final stretch!",IF(C24&gt;=0.5,"💪 Halfway there! Keep going!",IF(C24&gt;=0.25,"👍 Great start! Building momentum!","🚀 Let's do this! Every payment counts!"))))</f>
        <v>🚀 Let's do this! Every payment counts!</v>
      </c>
      <c r="K33" s="5"/>
      <c r="L33" s="5"/>
      <c r="M33" s="5"/>
      <c r="N33" s="5"/>
    </row>
    <row r="35" spans="2:14" ht="15" customHeight="1" x14ac:dyDescent="0.25">
      <c r="B35" s="4" t="s">
        <v>115</v>
      </c>
      <c r="C35" s="4"/>
      <c r="D35" s="4"/>
      <c r="E35" s="4"/>
      <c r="F35" s="4"/>
      <c r="G35" s="4"/>
      <c r="H35" s="4"/>
    </row>
    <row r="36" spans="2:14" ht="15" customHeight="1" x14ac:dyDescent="0.25">
      <c r="B36" s="71" t="s">
        <v>116</v>
      </c>
      <c r="C36" s="71" t="s">
        <v>117</v>
      </c>
      <c r="D36" s="71" t="s">
        <v>118</v>
      </c>
      <c r="E36" s="71" t="s">
        <v>119</v>
      </c>
      <c r="F36" s="71" t="s">
        <v>120</v>
      </c>
      <c r="G36" s="71" t="s">
        <v>121</v>
      </c>
      <c r="H36" s="71" t="s">
        <v>122</v>
      </c>
    </row>
    <row r="37" spans="2:14" ht="15" customHeight="1" x14ac:dyDescent="0.25">
      <c r="B37" s="72">
        <v>1</v>
      </c>
      <c r="C37" s="72" t="str">
        <f>TEXT(EDATE($K$6,0),"MMM YYYY")</f>
        <v>May 2026</v>
      </c>
      <c r="D37" s="73">
        <f>Engine!M12</f>
        <v>0</v>
      </c>
      <c r="E37" s="73">
        <f>Engine!N12</f>
        <v>0</v>
      </c>
      <c r="F37" s="73">
        <f>Engine!O12</f>
        <v>0</v>
      </c>
      <c r="G37" s="73">
        <f>Engine!B12</f>
        <v>0</v>
      </c>
      <c r="H37" s="73">
        <f>Engine!P12</f>
        <v>0</v>
      </c>
    </row>
    <row r="38" spans="2:14" ht="15" customHeight="1" x14ac:dyDescent="0.25">
      <c r="B38" s="74">
        <v>2</v>
      </c>
      <c r="C38" s="74" t="str">
        <f>TEXT(EDATE($K$6,1),"MMM YYYY")</f>
        <v>Jun 2026</v>
      </c>
      <c r="D38" s="75">
        <f>Engine!M13</f>
        <v>0</v>
      </c>
      <c r="E38" s="75">
        <f>Engine!N13</f>
        <v>0</v>
      </c>
      <c r="F38" s="75">
        <f>Engine!O13</f>
        <v>0</v>
      </c>
      <c r="G38" s="75">
        <f>Engine!B13</f>
        <v>0</v>
      </c>
      <c r="H38" s="75">
        <f>Engine!P13</f>
        <v>0</v>
      </c>
    </row>
    <row r="39" spans="2:14" ht="15" customHeight="1" x14ac:dyDescent="0.25">
      <c r="B39" s="72">
        <v>3</v>
      </c>
      <c r="C39" s="72" t="str">
        <f>TEXT(EDATE($K$6,2),"MMM YYYY")</f>
        <v>Jul 2026</v>
      </c>
      <c r="D39" s="73">
        <f>Engine!M14</f>
        <v>0</v>
      </c>
      <c r="E39" s="73">
        <f>Engine!N14</f>
        <v>0</v>
      </c>
      <c r="F39" s="73">
        <f>Engine!O14</f>
        <v>0</v>
      </c>
      <c r="G39" s="73">
        <f>Engine!B14</f>
        <v>0</v>
      </c>
      <c r="H39" s="73">
        <f>Engine!P14</f>
        <v>0</v>
      </c>
    </row>
    <row r="40" spans="2:14" ht="15" customHeight="1" x14ac:dyDescent="0.25">
      <c r="B40" s="74">
        <v>4</v>
      </c>
      <c r="C40" s="74" t="str">
        <f>TEXT(EDATE($K$6,3),"MMM YYYY")</f>
        <v>Aug 2026</v>
      </c>
      <c r="D40" s="75">
        <f>Engine!M15</f>
        <v>0</v>
      </c>
      <c r="E40" s="75">
        <f>Engine!N15</f>
        <v>0</v>
      </c>
      <c r="F40" s="75">
        <f>Engine!O15</f>
        <v>0</v>
      </c>
      <c r="G40" s="75">
        <f>Engine!B15</f>
        <v>0</v>
      </c>
      <c r="H40" s="75">
        <f>Engine!P15</f>
        <v>0</v>
      </c>
    </row>
    <row r="41" spans="2:14" ht="15" customHeight="1" x14ac:dyDescent="0.25">
      <c r="B41" s="72">
        <v>5</v>
      </c>
      <c r="C41" s="72" t="str">
        <f>TEXT(EDATE($K$6,4),"MMM YYYY")</f>
        <v>Sep 2026</v>
      </c>
      <c r="D41" s="73">
        <f>Engine!M16</f>
        <v>0</v>
      </c>
      <c r="E41" s="73">
        <f>Engine!N16</f>
        <v>0</v>
      </c>
      <c r="F41" s="73">
        <f>Engine!O16</f>
        <v>0</v>
      </c>
      <c r="G41" s="73">
        <f>Engine!B16</f>
        <v>0</v>
      </c>
      <c r="H41" s="73">
        <f>Engine!P16</f>
        <v>0</v>
      </c>
    </row>
    <row r="42" spans="2:14" ht="15" customHeight="1" x14ac:dyDescent="0.25">
      <c r="B42" s="74">
        <v>6</v>
      </c>
      <c r="C42" s="74" t="str">
        <f>TEXT(EDATE($K$6,5),"MMM YYYY")</f>
        <v>Oct 2026</v>
      </c>
      <c r="D42" s="75">
        <f>Engine!M17</f>
        <v>0</v>
      </c>
      <c r="E42" s="75">
        <f>Engine!N17</f>
        <v>0</v>
      </c>
      <c r="F42" s="75">
        <f>Engine!O17</f>
        <v>0</v>
      </c>
      <c r="G42" s="75">
        <f>Engine!B17</f>
        <v>0</v>
      </c>
      <c r="H42" s="75">
        <f>Engine!P17</f>
        <v>0</v>
      </c>
    </row>
    <row r="43" spans="2:14" ht="15" customHeight="1" x14ac:dyDescent="0.25">
      <c r="B43" s="72">
        <v>7</v>
      </c>
      <c r="C43" s="72" t="str">
        <f>TEXT(EDATE($K$6,6),"MMM YYYY")</f>
        <v>Nov 2026</v>
      </c>
      <c r="D43" s="73">
        <f>Engine!M18</f>
        <v>0</v>
      </c>
      <c r="E43" s="73">
        <f>Engine!N18</f>
        <v>0</v>
      </c>
      <c r="F43" s="73">
        <f>Engine!O18</f>
        <v>0</v>
      </c>
      <c r="G43" s="73">
        <f>Engine!B18</f>
        <v>0</v>
      </c>
      <c r="H43" s="73">
        <f>Engine!P18</f>
        <v>0</v>
      </c>
    </row>
    <row r="44" spans="2:14" ht="15" customHeight="1" x14ac:dyDescent="0.25">
      <c r="B44" s="74">
        <v>8</v>
      </c>
      <c r="C44" s="74" t="str">
        <f>TEXT(EDATE($K$6,7),"MMM YYYY")</f>
        <v>Dec 2026</v>
      </c>
      <c r="D44" s="75">
        <f>Engine!M19</f>
        <v>0</v>
      </c>
      <c r="E44" s="75">
        <f>Engine!N19</f>
        <v>0</v>
      </c>
      <c r="F44" s="75">
        <f>Engine!O19</f>
        <v>0</v>
      </c>
      <c r="G44" s="75">
        <f>Engine!B19</f>
        <v>0</v>
      </c>
      <c r="H44" s="75">
        <f>Engine!P19</f>
        <v>0</v>
      </c>
    </row>
    <row r="45" spans="2:14" ht="15" customHeight="1" x14ac:dyDescent="0.25">
      <c r="B45" s="72">
        <v>9</v>
      </c>
      <c r="C45" s="72" t="str">
        <f>TEXT(EDATE($K$6,8),"MMM YYYY")</f>
        <v>Jan 2027</v>
      </c>
      <c r="D45" s="73">
        <f>Engine!M20</f>
        <v>0</v>
      </c>
      <c r="E45" s="73">
        <f>Engine!N20</f>
        <v>0</v>
      </c>
      <c r="F45" s="73">
        <f>Engine!O20</f>
        <v>0</v>
      </c>
      <c r="G45" s="73">
        <f>Engine!B20</f>
        <v>0</v>
      </c>
      <c r="H45" s="73">
        <f>Engine!P20</f>
        <v>0</v>
      </c>
    </row>
    <row r="46" spans="2:14" ht="15" customHeight="1" x14ac:dyDescent="0.25">
      <c r="B46" s="74">
        <v>10</v>
      </c>
      <c r="C46" s="74" t="str">
        <f>TEXT(EDATE($K$6,9),"MMM YYYY")</f>
        <v>Feb 2027</v>
      </c>
      <c r="D46" s="75">
        <f>Engine!M21</f>
        <v>0</v>
      </c>
      <c r="E46" s="75">
        <f>Engine!N21</f>
        <v>0</v>
      </c>
      <c r="F46" s="75">
        <f>Engine!O21</f>
        <v>0</v>
      </c>
      <c r="G46" s="75">
        <f>Engine!B21</f>
        <v>0</v>
      </c>
      <c r="H46" s="75">
        <f>Engine!P21</f>
        <v>0</v>
      </c>
    </row>
    <row r="47" spans="2:14" ht="15" customHeight="1" x14ac:dyDescent="0.25">
      <c r="B47" s="72">
        <v>11</v>
      </c>
      <c r="C47" s="72" t="str">
        <f>TEXT(EDATE($K$6,10),"MMM YYYY")</f>
        <v>Mar 2027</v>
      </c>
      <c r="D47" s="73">
        <f>Engine!M22</f>
        <v>0</v>
      </c>
      <c r="E47" s="73">
        <f>Engine!N22</f>
        <v>0</v>
      </c>
      <c r="F47" s="73">
        <f>Engine!O22</f>
        <v>0</v>
      </c>
      <c r="G47" s="73">
        <f>Engine!B22</f>
        <v>0</v>
      </c>
      <c r="H47" s="73">
        <f>Engine!P22</f>
        <v>0</v>
      </c>
    </row>
    <row r="48" spans="2:14" ht="15" customHeight="1" x14ac:dyDescent="0.25">
      <c r="B48" s="74">
        <v>12</v>
      </c>
      <c r="C48" s="74" t="str">
        <f>TEXT(EDATE($K$6,11),"MMM YYYY")</f>
        <v>Apr 2027</v>
      </c>
      <c r="D48" s="75">
        <f>Engine!M23</f>
        <v>0</v>
      </c>
      <c r="E48" s="75">
        <f>Engine!N23</f>
        <v>0</v>
      </c>
      <c r="F48" s="75">
        <f>Engine!O23</f>
        <v>0</v>
      </c>
      <c r="G48" s="75">
        <f>Engine!B23</f>
        <v>0</v>
      </c>
      <c r="H48" s="75">
        <f>Engine!P23</f>
        <v>0</v>
      </c>
    </row>
    <row r="49" spans="2:8" ht="15" customHeight="1" x14ac:dyDescent="0.25">
      <c r="B49" s="72">
        <v>13</v>
      </c>
      <c r="C49" s="72" t="str">
        <f>TEXT(EDATE($K$6,12),"MMM YYYY")</f>
        <v>May 2027</v>
      </c>
      <c r="D49" s="73">
        <f>Engine!M24</f>
        <v>0</v>
      </c>
      <c r="E49" s="73">
        <f>Engine!N24</f>
        <v>0</v>
      </c>
      <c r="F49" s="73">
        <f>Engine!O24</f>
        <v>0</v>
      </c>
      <c r="G49" s="73">
        <f>Engine!B24</f>
        <v>0</v>
      </c>
      <c r="H49" s="73">
        <f>Engine!P24</f>
        <v>0</v>
      </c>
    </row>
    <row r="50" spans="2:8" ht="15" customHeight="1" x14ac:dyDescent="0.25">
      <c r="B50" s="74">
        <v>14</v>
      </c>
      <c r="C50" s="74" t="str">
        <f>TEXT(EDATE($K$6,13),"MMM YYYY")</f>
        <v>Jun 2027</v>
      </c>
      <c r="D50" s="75">
        <f>Engine!M25</f>
        <v>0</v>
      </c>
      <c r="E50" s="75">
        <f>Engine!N25</f>
        <v>0</v>
      </c>
      <c r="F50" s="75">
        <f>Engine!O25</f>
        <v>0</v>
      </c>
      <c r="G50" s="75">
        <f>Engine!B25</f>
        <v>0</v>
      </c>
      <c r="H50" s="75">
        <f>Engine!P25</f>
        <v>0</v>
      </c>
    </row>
    <row r="51" spans="2:8" ht="15" customHeight="1" x14ac:dyDescent="0.25">
      <c r="B51" s="72">
        <v>15</v>
      </c>
      <c r="C51" s="72" t="str">
        <f>TEXT(EDATE($K$6,14),"MMM YYYY")</f>
        <v>Jul 2027</v>
      </c>
      <c r="D51" s="73">
        <f>Engine!M26</f>
        <v>0</v>
      </c>
      <c r="E51" s="73">
        <f>Engine!N26</f>
        <v>0</v>
      </c>
      <c r="F51" s="73">
        <f>Engine!O26</f>
        <v>0</v>
      </c>
      <c r="G51" s="73">
        <f>Engine!B26</f>
        <v>0</v>
      </c>
      <c r="H51" s="73">
        <f>Engine!P26</f>
        <v>0</v>
      </c>
    </row>
    <row r="52" spans="2:8" ht="15" customHeight="1" x14ac:dyDescent="0.25">
      <c r="B52" s="74">
        <v>16</v>
      </c>
      <c r="C52" s="74" t="str">
        <f>TEXT(EDATE($K$6,15),"MMM YYYY")</f>
        <v>Aug 2027</v>
      </c>
      <c r="D52" s="75">
        <f>Engine!M27</f>
        <v>0</v>
      </c>
      <c r="E52" s="75">
        <f>Engine!N27</f>
        <v>0</v>
      </c>
      <c r="F52" s="75">
        <f>Engine!O27</f>
        <v>0</v>
      </c>
      <c r="G52" s="75">
        <f>Engine!B27</f>
        <v>0</v>
      </c>
      <c r="H52" s="75">
        <f>Engine!P27</f>
        <v>0</v>
      </c>
    </row>
    <row r="53" spans="2:8" ht="15" customHeight="1" x14ac:dyDescent="0.25">
      <c r="B53" s="72">
        <v>17</v>
      </c>
      <c r="C53" s="72" t="str">
        <f>TEXT(EDATE($K$6,16),"MMM YYYY")</f>
        <v>Sep 2027</v>
      </c>
      <c r="D53" s="73">
        <f>Engine!M28</f>
        <v>0</v>
      </c>
      <c r="E53" s="73">
        <f>Engine!N28</f>
        <v>0</v>
      </c>
      <c r="F53" s="73">
        <f>Engine!O28</f>
        <v>0</v>
      </c>
      <c r="G53" s="73">
        <f>Engine!B28</f>
        <v>0</v>
      </c>
      <c r="H53" s="73">
        <f>Engine!P28</f>
        <v>0</v>
      </c>
    </row>
    <row r="54" spans="2:8" ht="15" customHeight="1" x14ac:dyDescent="0.25">
      <c r="B54" s="74">
        <v>18</v>
      </c>
      <c r="C54" s="74" t="str">
        <f>TEXT(EDATE($K$6,17),"MMM YYYY")</f>
        <v>Oct 2027</v>
      </c>
      <c r="D54" s="75">
        <f>Engine!M29</f>
        <v>0</v>
      </c>
      <c r="E54" s="75">
        <f>Engine!N29</f>
        <v>0</v>
      </c>
      <c r="F54" s="75">
        <f>Engine!O29</f>
        <v>0</v>
      </c>
      <c r="G54" s="75">
        <f>Engine!B29</f>
        <v>0</v>
      </c>
      <c r="H54" s="75">
        <f>Engine!P29</f>
        <v>0</v>
      </c>
    </row>
    <row r="55" spans="2:8" ht="15" customHeight="1" x14ac:dyDescent="0.25">
      <c r="B55" s="72">
        <v>19</v>
      </c>
      <c r="C55" s="72" t="str">
        <f>TEXT(EDATE($K$6,18),"MMM YYYY")</f>
        <v>Nov 2027</v>
      </c>
      <c r="D55" s="73">
        <f>Engine!M30</f>
        <v>0</v>
      </c>
      <c r="E55" s="73">
        <f>Engine!N30</f>
        <v>0</v>
      </c>
      <c r="F55" s="73">
        <f>Engine!O30</f>
        <v>0</v>
      </c>
      <c r="G55" s="73">
        <f>Engine!B30</f>
        <v>0</v>
      </c>
      <c r="H55" s="73">
        <f>Engine!P30</f>
        <v>0</v>
      </c>
    </row>
    <row r="56" spans="2:8" ht="15" customHeight="1" x14ac:dyDescent="0.25">
      <c r="B56" s="74">
        <v>20</v>
      </c>
      <c r="C56" s="74" t="str">
        <f>TEXT(EDATE($K$6,19),"MMM YYYY")</f>
        <v>Dec 2027</v>
      </c>
      <c r="D56" s="75">
        <f>Engine!M31</f>
        <v>0</v>
      </c>
      <c r="E56" s="75">
        <f>Engine!N31</f>
        <v>0</v>
      </c>
      <c r="F56" s="75">
        <f>Engine!O31</f>
        <v>0</v>
      </c>
      <c r="G56" s="75">
        <f>Engine!B31</f>
        <v>0</v>
      </c>
      <c r="H56" s="75">
        <f>Engine!P31</f>
        <v>0</v>
      </c>
    </row>
    <row r="57" spans="2:8" ht="15" customHeight="1" x14ac:dyDescent="0.25">
      <c r="B57" s="72">
        <v>21</v>
      </c>
      <c r="C57" s="72" t="str">
        <f>TEXT(EDATE($K$6,20),"MMM YYYY")</f>
        <v>Jan 2028</v>
      </c>
      <c r="D57" s="73">
        <f>Engine!M32</f>
        <v>0</v>
      </c>
      <c r="E57" s="73">
        <f>Engine!N32</f>
        <v>0</v>
      </c>
      <c r="F57" s="73">
        <f>Engine!O32</f>
        <v>0</v>
      </c>
      <c r="G57" s="73">
        <f>Engine!B32</f>
        <v>0</v>
      </c>
      <c r="H57" s="73">
        <f>Engine!P32</f>
        <v>0</v>
      </c>
    </row>
    <row r="58" spans="2:8" ht="15" customHeight="1" x14ac:dyDescent="0.25">
      <c r="B58" s="74">
        <v>22</v>
      </c>
      <c r="C58" s="74" t="str">
        <f>TEXT(EDATE($K$6,21),"MMM YYYY")</f>
        <v>Feb 2028</v>
      </c>
      <c r="D58" s="75">
        <f>Engine!M33</f>
        <v>0</v>
      </c>
      <c r="E58" s="75">
        <f>Engine!N33</f>
        <v>0</v>
      </c>
      <c r="F58" s="75">
        <f>Engine!O33</f>
        <v>0</v>
      </c>
      <c r="G58" s="75">
        <f>Engine!B33</f>
        <v>0</v>
      </c>
      <c r="H58" s="75">
        <f>Engine!P33</f>
        <v>0</v>
      </c>
    </row>
    <row r="59" spans="2:8" ht="15" customHeight="1" x14ac:dyDescent="0.25">
      <c r="B59" s="72">
        <v>23</v>
      </c>
      <c r="C59" s="72" t="str">
        <f>TEXT(EDATE($K$6,22),"MMM YYYY")</f>
        <v>Mar 2028</v>
      </c>
      <c r="D59" s="73">
        <f>Engine!M34</f>
        <v>0</v>
      </c>
      <c r="E59" s="73">
        <f>Engine!N34</f>
        <v>0</v>
      </c>
      <c r="F59" s="73">
        <f>Engine!O34</f>
        <v>0</v>
      </c>
      <c r="G59" s="73">
        <f>Engine!B34</f>
        <v>0</v>
      </c>
      <c r="H59" s="73">
        <f>Engine!P34</f>
        <v>0</v>
      </c>
    </row>
    <row r="60" spans="2:8" ht="15" customHeight="1" x14ac:dyDescent="0.25">
      <c r="B60" s="74">
        <v>24</v>
      </c>
      <c r="C60" s="74" t="str">
        <f>TEXT(EDATE($K$6,23),"MMM YYYY")</f>
        <v>Apr 2028</v>
      </c>
      <c r="D60" s="75">
        <f>Engine!M35</f>
        <v>0</v>
      </c>
      <c r="E60" s="75">
        <f>Engine!N35</f>
        <v>0</v>
      </c>
      <c r="F60" s="75">
        <f>Engine!O35</f>
        <v>0</v>
      </c>
      <c r="G60" s="75">
        <f>Engine!B35</f>
        <v>0</v>
      </c>
      <c r="H60" s="75">
        <f>Engine!P35</f>
        <v>0</v>
      </c>
    </row>
    <row r="61" spans="2:8" ht="15" customHeight="1" x14ac:dyDescent="0.25">
      <c r="B61" s="72">
        <v>25</v>
      </c>
      <c r="C61" s="72" t="str">
        <f>TEXT(EDATE($K$6,24),"MMM YYYY")</f>
        <v>May 2028</v>
      </c>
      <c r="D61" s="73">
        <f>Engine!M36</f>
        <v>0</v>
      </c>
      <c r="E61" s="73">
        <f>Engine!N36</f>
        <v>0</v>
      </c>
      <c r="F61" s="73">
        <f>Engine!O36</f>
        <v>0</v>
      </c>
      <c r="G61" s="73">
        <f>Engine!B36</f>
        <v>0</v>
      </c>
      <c r="H61" s="73">
        <f>Engine!P36</f>
        <v>0</v>
      </c>
    </row>
    <row r="62" spans="2:8" ht="15" customHeight="1" x14ac:dyDescent="0.25">
      <c r="B62" s="74">
        <v>26</v>
      </c>
      <c r="C62" s="74" t="str">
        <f>TEXT(EDATE($K$6,25),"MMM YYYY")</f>
        <v>Jun 2028</v>
      </c>
      <c r="D62" s="75">
        <f>Engine!M37</f>
        <v>0</v>
      </c>
      <c r="E62" s="75">
        <f>Engine!N37</f>
        <v>0</v>
      </c>
      <c r="F62" s="75">
        <f>Engine!O37</f>
        <v>0</v>
      </c>
      <c r="G62" s="75">
        <f>Engine!B37</f>
        <v>0</v>
      </c>
      <c r="H62" s="75">
        <f>Engine!P37</f>
        <v>0</v>
      </c>
    </row>
    <row r="63" spans="2:8" ht="15" customHeight="1" x14ac:dyDescent="0.25">
      <c r="B63" s="72">
        <v>27</v>
      </c>
      <c r="C63" s="72" t="str">
        <f>TEXT(EDATE($K$6,26),"MMM YYYY")</f>
        <v>Jul 2028</v>
      </c>
      <c r="D63" s="73">
        <f>Engine!M38</f>
        <v>0</v>
      </c>
      <c r="E63" s="73">
        <f>Engine!N38</f>
        <v>0</v>
      </c>
      <c r="F63" s="73">
        <f>Engine!O38</f>
        <v>0</v>
      </c>
      <c r="G63" s="73">
        <f>Engine!B38</f>
        <v>0</v>
      </c>
      <c r="H63" s="73">
        <f>Engine!P38</f>
        <v>0</v>
      </c>
    </row>
    <row r="64" spans="2:8" ht="15" customHeight="1" x14ac:dyDescent="0.25">
      <c r="B64" s="74">
        <v>28</v>
      </c>
      <c r="C64" s="74" t="str">
        <f>TEXT(EDATE($K$6,27),"MMM YYYY")</f>
        <v>Aug 2028</v>
      </c>
      <c r="D64" s="75">
        <f>Engine!M39</f>
        <v>0</v>
      </c>
      <c r="E64" s="75">
        <f>Engine!N39</f>
        <v>0</v>
      </c>
      <c r="F64" s="75">
        <f>Engine!O39</f>
        <v>0</v>
      </c>
      <c r="G64" s="75">
        <f>Engine!B39</f>
        <v>0</v>
      </c>
      <c r="H64" s="75">
        <f>Engine!P39</f>
        <v>0</v>
      </c>
    </row>
    <row r="65" spans="2:8" ht="15" customHeight="1" x14ac:dyDescent="0.25">
      <c r="B65" s="72">
        <v>29</v>
      </c>
      <c r="C65" s="72" t="str">
        <f>TEXT(EDATE($K$6,28),"MMM YYYY")</f>
        <v>Sep 2028</v>
      </c>
      <c r="D65" s="73">
        <f>Engine!M40</f>
        <v>0</v>
      </c>
      <c r="E65" s="73">
        <f>Engine!N40</f>
        <v>0</v>
      </c>
      <c r="F65" s="73">
        <f>Engine!O40</f>
        <v>0</v>
      </c>
      <c r="G65" s="73">
        <f>Engine!B40</f>
        <v>0</v>
      </c>
      <c r="H65" s="73">
        <f>Engine!P40</f>
        <v>0</v>
      </c>
    </row>
    <row r="66" spans="2:8" ht="15" customHeight="1" x14ac:dyDescent="0.25">
      <c r="B66" s="74">
        <v>30</v>
      </c>
      <c r="C66" s="74" t="str">
        <f>TEXT(EDATE($K$6,29),"MMM YYYY")</f>
        <v>Oct 2028</v>
      </c>
      <c r="D66" s="75">
        <f>Engine!M41</f>
        <v>0</v>
      </c>
      <c r="E66" s="75">
        <f>Engine!N41</f>
        <v>0</v>
      </c>
      <c r="F66" s="75">
        <f>Engine!O41</f>
        <v>0</v>
      </c>
      <c r="G66" s="75">
        <f>Engine!B41</f>
        <v>0</v>
      </c>
      <c r="H66" s="75">
        <f>Engine!P41</f>
        <v>0</v>
      </c>
    </row>
    <row r="67" spans="2:8" ht="15" customHeight="1" x14ac:dyDescent="0.25">
      <c r="B67" s="72">
        <v>31</v>
      </c>
      <c r="C67" s="72" t="str">
        <f>TEXT(EDATE($K$6,30),"MMM YYYY")</f>
        <v>Nov 2028</v>
      </c>
      <c r="D67" s="73">
        <f>Engine!M42</f>
        <v>0</v>
      </c>
      <c r="E67" s="73">
        <f>Engine!N42</f>
        <v>0</v>
      </c>
      <c r="F67" s="73">
        <f>Engine!O42</f>
        <v>0</v>
      </c>
      <c r="G67" s="73">
        <f>Engine!B42</f>
        <v>0</v>
      </c>
      <c r="H67" s="73">
        <f>Engine!P42</f>
        <v>0</v>
      </c>
    </row>
    <row r="68" spans="2:8" ht="15" customHeight="1" x14ac:dyDescent="0.25">
      <c r="B68" s="74">
        <v>32</v>
      </c>
      <c r="C68" s="74" t="str">
        <f>TEXT(EDATE($K$6,31),"MMM YYYY")</f>
        <v>Dec 2028</v>
      </c>
      <c r="D68" s="75">
        <f>Engine!M43</f>
        <v>0</v>
      </c>
      <c r="E68" s="75">
        <f>Engine!N43</f>
        <v>0</v>
      </c>
      <c r="F68" s="75">
        <f>Engine!O43</f>
        <v>0</v>
      </c>
      <c r="G68" s="75">
        <f>Engine!B43</f>
        <v>0</v>
      </c>
      <c r="H68" s="75">
        <f>Engine!P43</f>
        <v>0</v>
      </c>
    </row>
    <row r="69" spans="2:8" ht="15" customHeight="1" x14ac:dyDescent="0.25">
      <c r="B69" s="72">
        <v>33</v>
      </c>
      <c r="C69" s="72" t="str">
        <f>TEXT(EDATE($K$6,32),"MMM YYYY")</f>
        <v>Jan 2029</v>
      </c>
      <c r="D69" s="73">
        <f>Engine!M44</f>
        <v>0</v>
      </c>
      <c r="E69" s="73">
        <f>Engine!N44</f>
        <v>0</v>
      </c>
      <c r="F69" s="73">
        <f>Engine!O44</f>
        <v>0</v>
      </c>
      <c r="G69" s="73">
        <f>Engine!B44</f>
        <v>0</v>
      </c>
      <c r="H69" s="73">
        <f>Engine!P44</f>
        <v>0</v>
      </c>
    </row>
    <row r="70" spans="2:8" ht="15" customHeight="1" x14ac:dyDescent="0.25">
      <c r="B70" s="74">
        <v>34</v>
      </c>
      <c r="C70" s="74" t="str">
        <f>TEXT(EDATE($K$6,33),"MMM YYYY")</f>
        <v>Feb 2029</v>
      </c>
      <c r="D70" s="75">
        <f>Engine!M45</f>
        <v>0</v>
      </c>
      <c r="E70" s="75">
        <f>Engine!N45</f>
        <v>0</v>
      </c>
      <c r="F70" s="75">
        <f>Engine!O45</f>
        <v>0</v>
      </c>
      <c r="G70" s="75">
        <f>Engine!B45</f>
        <v>0</v>
      </c>
      <c r="H70" s="75">
        <f>Engine!P45</f>
        <v>0</v>
      </c>
    </row>
    <row r="71" spans="2:8" ht="15" customHeight="1" x14ac:dyDescent="0.25">
      <c r="B71" s="72">
        <v>35</v>
      </c>
      <c r="C71" s="72" t="str">
        <f>TEXT(EDATE($K$6,34),"MMM YYYY")</f>
        <v>Mar 2029</v>
      </c>
      <c r="D71" s="73">
        <f>Engine!M46</f>
        <v>0</v>
      </c>
      <c r="E71" s="73">
        <f>Engine!N46</f>
        <v>0</v>
      </c>
      <c r="F71" s="73">
        <f>Engine!O46</f>
        <v>0</v>
      </c>
      <c r="G71" s="73">
        <f>Engine!B46</f>
        <v>0</v>
      </c>
      <c r="H71" s="73">
        <f>Engine!P46</f>
        <v>0</v>
      </c>
    </row>
    <row r="72" spans="2:8" ht="15" customHeight="1" x14ac:dyDescent="0.25">
      <c r="B72" s="74">
        <v>36</v>
      </c>
      <c r="C72" s="74" t="str">
        <f>TEXT(EDATE($K$6,35),"MMM YYYY")</f>
        <v>Apr 2029</v>
      </c>
      <c r="D72" s="75">
        <f>Engine!M47</f>
        <v>0</v>
      </c>
      <c r="E72" s="75">
        <f>Engine!N47</f>
        <v>0</v>
      </c>
      <c r="F72" s="75">
        <f>Engine!O47</f>
        <v>0</v>
      </c>
      <c r="G72" s="75">
        <f>Engine!B47</f>
        <v>0</v>
      </c>
      <c r="H72" s="75">
        <f>Engine!P47</f>
        <v>0</v>
      </c>
    </row>
    <row r="73" spans="2:8" ht="15" customHeight="1" x14ac:dyDescent="0.25">
      <c r="B73" s="72">
        <v>37</v>
      </c>
      <c r="C73" s="72" t="str">
        <f>TEXT(EDATE($K$6,36),"MMM YYYY")</f>
        <v>May 2029</v>
      </c>
      <c r="D73" s="73">
        <f>Engine!M48</f>
        <v>0</v>
      </c>
      <c r="E73" s="73">
        <f>Engine!N48</f>
        <v>0</v>
      </c>
      <c r="F73" s="73">
        <f>Engine!O48</f>
        <v>0</v>
      </c>
      <c r="G73" s="73">
        <f>Engine!B48</f>
        <v>0</v>
      </c>
      <c r="H73" s="73">
        <f>Engine!P48</f>
        <v>0</v>
      </c>
    </row>
    <row r="74" spans="2:8" ht="15" customHeight="1" x14ac:dyDescent="0.25">
      <c r="B74" s="74">
        <v>38</v>
      </c>
      <c r="C74" s="74" t="str">
        <f>TEXT(EDATE($K$6,37),"MMM YYYY")</f>
        <v>Jun 2029</v>
      </c>
      <c r="D74" s="75">
        <f>Engine!M49</f>
        <v>0</v>
      </c>
      <c r="E74" s="75">
        <f>Engine!N49</f>
        <v>0</v>
      </c>
      <c r="F74" s="75">
        <f>Engine!O49</f>
        <v>0</v>
      </c>
      <c r="G74" s="75">
        <f>Engine!B49</f>
        <v>0</v>
      </c>
      <c r="H74" s="75">
        <f>Engine!P49</f>
        <v>0</v>
      </c>
    </row>
    <row r="75" spans="2:8" ht="15" customHeight="1" x14ac:dyDescent="0.25">
      <c r="B75" s="72">
        <v>39</v>
      </c>
      <c r="C75" s="72" t="str">
        <f>TEXT(EDATE($K$6,38),"MMM YYYY")</f>
        <v>Jul 2029</v>
      </c>
      <c r="D75" s="73">
        <f>Engine!M50</f>
        <v>0</v>
      </c>
      <c r="E75" s="73">
        <f>Engine!N50</f>
        <v>0</v>
      </c>
      <c r="F75" s="73">
        <f>Engine!O50</f>
        <v>0</v>
      </c>
      <c r="G75" s="73">
        <f>Engine!B50</f>
        <v>0</v>
      </c>
      <c r="H75" s="73">
        <f>Engine!P50</f>
        <v>0</v>
      </c>
    </row>
    <row r="76" spans="2:8" ht="15" customHeight="1" x14ac:dyDescent="0.25">
      <c r="B76" s="74">
        <v>40</v>
      </c>
      <c r="C76" s="74" t="str">
        <f>TEXT(EDATE($K$6,39),"MMM YYYY")</f>
        <v>Aug 2029</v>
      </c>
      <c r="D76" s="75">
        <f>Engine!M51</f>
        <v>0</v>
      </c>
      <c r="E76" s="75">
        <f>Engine!N51</f>
        <v>0</v>
      </c>
      <c r="F76" s="75">
        <f>Engine!O51</f>
        <v>0</v>
      </c>
      <c r="G76" s="75">
        <f>Engine!B51</f>
        <v>0</v>
      </c>
      <c r="H76" s="75">
        <f>Engine!P51</f>
        <v>0</v>
      </c>
    </row>
    <row r="77" spans="2:8" ht="15" customHeight="1" x14ac:dyDescent="0.25">
      <c r="B77" s="72">
        <v>41</v>
      </c>
      <c r="C77" s="72" t="str">
        <f>TEXT(EDATE($K$6,40),"MMM YYYY")</f>
        <v>Sep 2029</v>
      </c>
      <c r="D77" s="73">
        <f>Engine!M52</f>
        <v>0</v>
      </c>
      <c r="E77" s="73">
        <f>Engine!N52</f>
        <v>0</v>
      </c>
      <c r="F77" s="73">
        <f>Engine!O52</f>
        <v>0</v>
      </c>
      <c r="G77" s="73">
        <f>Engine!B52</f>
        <v>0</v>
      </c>
      <c r="H77" s="73">
        <f>Engine!P52</f>
        <v>0</v>
      </c>
    </row>
    <row r="78" spans="2:8" ht="15" customHeight="1" x14ac:dyDescent="0.25">
      <c r="B78" s="74">
        <v>42</v>
      </c>
      <c r="C78" s="74" t="str">
        <f>TEXT(EDATE($K$6,41),"MMM YYYY")</f>
        <v>Oct 2029</v>
      </c>
      <c r="D78" s="75">
        <f>Engine!M53</f>
        <v>0</v>
      </c>
      <c r="E78" s="75">
        <f>Engine!N53</f>
        <v>0</v>
      </c>
      <c r="F78" s="75">
        <f>Engine!O53</f>
        <v>0</v>
      </c>
      <c r="G78" s="75">
        <f>Engine!B53</f>
        <v>0</v>
      </c>
      <c r="H78" s="75">
        <f>Engine!P53</f>
        <v>0</v>
      </c>
    </row>
    <row r="79" spans="2:8" ht="15" customHeight="1" x14ac:dyDescent="0.25">
      <c r="B79" s="72">
        <v>43</v>
      </c>
      <c r="C79" s="72" t="str">
        <f>TEXT(EDATE($K$6,42),"MMM YYYY")</f>
        <v>Nov 2029</v>
      </c>
      <c r="D79" s="73">
        <f>Engine!M54</f>
        <v>0</v>
      </c>
      <c r="E79" s="73">
        <f>Engine!N54</f>
        <v>0</v>
      </c>
      <c r="F79" s="73">
        <f>Engine!O54</f>
        <v>0</v>
      </c>
      <c r="G79" s="73">
        <f>Engine!B54</f>
        <v>0</v>
      </c>
      <c r="H79" s="73">
        <f>Engine!P54</f>
        <v>0</v>
      </c>
    </row>
    <row r="80" spans="2:8" ht="15" customHeight="1" x14ac:dyDescent="0.25">
      <c r="B80" s="74">
        <v>44</v>
      </c>
      <c r="C80" s="74" t="str">
        <f>TEXT(EDATE($K$6,43),"MMM YYYY")</f>
        <v>Dec 2029</v>
      </c>
      <c r="D80" s="75">
        <f>Engine!M55</f>
        <v>0</v>
      </c>
      <c r="E80" s="75">
        <f>Engine!N55</f>
        <v>0</v>
      </c>
      <c r="F80" s="75">
        <f>Engine!O55</f>
        <v>0</v>
      </c>
      <c r="G80" s="75">
        <f>Engine!B55</f>
        <v>0</v>
      </c>
      <c r="H80" s="75">
        <f>Engine!P55</f>
        <v>0</v>
      </c>
    </row>
    <row r="81" spans="2:8" ht="15" customHeight="1" x14ac:dyDescent="0.25">
      <c r="B81" s="72">
        <v>45</v>
      </c>
      <c r="C81" s="72" t="str">
        <f>TEXT(EDATE($K$6,44),"MMM YYYY")</f>
        <v>Jan 2030</v>
      </c>
      <c r="D81" s="73">
        <f>Engine!M56</f>
        <v>0</v>
      </c>
      <c r="E81" s="73">
        <f>Engine!N56</f>
        <v>0</v>
      </c>
      <c r="F81" s="73">
        <f>Engine!O56</f>
        <v>0</v>
      </c>
      <c r="G81" s="73">
        <f>Engine!B56</f>
        <v>0</v>
      </c>
      <c r="H81" s="73">
        <f>Engine!P56</f>
        <v>0</v>
      </c>
    </row>
    <row r="82" spans="2:8" ht="15" customHeight="1" x14ac:dyDescent="0.25">
      <c r="B82" s="74">
        <v>46</v>
      </c>
      <c r="C82" s="74" t="str">
        <f>TEXT(EDATE($K$6,45),"MMM YYYY")</f>
        <v>Feb 2030</v>
      </c>
      <c r="D82" s="75">
        <f>Engine!M57</f>
        <v>0</v>
      </c>
      <c r="E82" s="75">
        <f>Engine!N57</f>
        <v>0</v>
      </c>
      <c r="F82" s="75">
        <f>Engine!O57</f>
        <v>0</v>
      </c>
      <c r="G82" s="75">
        <f>Engine!B57</f>
        <v>0</v>
      </c>
      <c r="H82" s="75">
        <f>Engine!P57</f>
        <v>0</v>
      </c>
    </row>
    <row r="83" spans="2:8" ht="15" customHeight="1" x14ac:dyDescent="0.25">
      <c r="B83" s="72">
        <v>47</v>
      </c>
      <c r="C83" s="72" t="str">
        <f>TEXT(EDATE($K$6,46),"MMM YYYY")</f>
        <v>Mar 2030</v>
      </c>
      <c r="D83" s="73">
        <f>Engine!M58</f>
        <v>0</v>
      </c>
      <c r="E83" s="73">
        <f>Engine!N58</f>
        <v>0</v>
      </c>
      <c r="F83" s="73">
        <f>Engine!O58</f>
        <v>0</v>
      </c>
      <c r="G83" s="73">
        <f>Engine!B58</f>
        <v>0</v>
      </c>
      <c r="H83" s="73">
        <f>Engine!P58</f>
        <v>0</v>
      </c>
    </row>
    <row r="84" spans="2:8" ht="15" customHeight="1" x14ac:dyDescent="0.25">
      <c r="B84" s="74">
        <v>48</v>
      </c>
      <c r="C84" s="74" t="str">
        <f>TEXT(EDATE($K$6,47),"MMM YYYY")</f>
        <v>Apr 2030</v>
      </c>
      <c r="D84" s="75">
        <f>Engine!M59</f>
        <v>0</v>
      </c>
      <c r="E84" s="75">
        <f>Engine!N59</f>
        <v>0</v>
      </c>
      <c r="F84" s="75">
        <f>Engine!O59</f>
        <v>0</v>
      </c>
      <c r="G84" s="75">
        <f>Engine!B59</f>
        <v>0</v>
      </c>
      <c r="H84" s="75">
        <f>Engine!P59</f>
        <v>0</v>
      </c>
    </row>
    <row r="85" spans="2:8" ht="15" customHeight="1" x14ac:dyDescent="0.25">
      <c r="B85" s="72">
        <v>49</v>
      </c>
      <c r="C85" s="72" t="str">
        <f>TEXT(EDATE($K$6,48),"MMM YYYY")</f>
        <v>May 2030</v>
      </c>
      <c r="D85" s="73">
        <f>Engine!M60</f>
        <v>0</v>
      </c>
      <c r="E85" s="73">
        <f>Engine!N60</f>
        <v>0</v>
      </c>
      <c r="F85" s="73">
        <f>Engine!O60</f>
        <v>0</v>
      </c>
      <c r="G85" s="73">
        <f>Engine!B60</f>
        <v>0</v>
      </c>
      <c r="H85" s="73">
        <f>Engine!P60</f>
        <v>0</v>
      </c>
    </row>
    <row r="86" spans="2:8" ht="15" customHeight="1" x14ac:dyDescent="0.25">
      <c r="B86" s="74">
        <v>50</v>
      </c>
      <c r="C86" s="74" t="str">
        <f>TEXT(EDATE($K$6,49),"MMM YYYY")</f>
        <v>Jun 2030</v>
      </c>
      <c r="D86" s="75">
        <f>Engine!M61</f>
        <v>0</v>
      </c>
      <c r="E86" s="75">
        <f>Engine!N61</f>
        <v>0</v>
      </c>
      <c r="F86" s="75">
        <f>Engine!O61</f>
        <v>0</v>
      </c>
      <c r="G86" s="75">
        <f>Engine!B61</f>
        <v>0</v>
      </c>
      <c r="H86" s="75">
        <f>Engine!P61</f>
        <v>0</v>
      </c>
    </row>
    <row r="87" spans="2:8" ht="15" customHeight="1" x14ac:dyDescent="0.25">
      <c r="B87" s="72">
        <v>51</v>
      </c>
      <c r="C87" s="72" t="str">
        <f>TEXT(EDATE($K$6,50),"MMM YYYY")</f>
        <v>Jul 2030</v>
      </c>
      <c r="D87" s="73">
        <f>Engine!M62</f>
        <v>0</v>
      </c>
      <c r="E87" s="73">
        <f>Engine!N62</f>
        <v>0</v>
      </c>
      <c r="F87" s="73">
        <f>Engine!O62</f>
        <v>0</v>
      </c>
      <c r="G87" s="73">
        <f>Engine!B62</f>
        <v>0</v>
      </c>
      <c r="H87" s="73">
        <f>Engine!P62</f>
        <v>0</v>
      </c>
    </row>
    <row r="88" spans="2:8" ht="15" customHeight="1" x14ac:dyDescent="0.25">
      <c r="B88" s="74">
        <v>52</v>
      </c>
      <c r="C88" s="74" t="str">
        <f>TEXT(EDATE($K$6,51),"MMM YYYY")</f>
        <v>Aug 2030</v>
      </c>
      <c r="D88" s="75">
        <f>Engine!M63</f>
        <v>0</v>
      </c>
      <c r="E88" s="75">
        <f>Engine!N63</f>
        <v>0</v>
      </c>
      <c r="F88" s="75">
        <f>Engine!O63</f>
        <v>0</v>
      </c>
      <c r="G88" s="75">
        <f>Engine!B63</f>
        <v>0</v>
      </c>
      <c r="H88" s="75">
        <f>Engine!P63</f>
        <v>0</v>
      </c>
    </row>
    <row r="89" spans="2:8" ht="15" customHeight="1" x14ac:dyDescent="0.25">
      <c r="B89" s="72">
        <v>53</v>
      </c>
      <c r="C89" s="72" t="str">
        <f>TEXT(EDATE($K$6,52),"MMM YYYY")</f>
        <v>Sep 2030</v>
      </c>
      <c r="D89" s="73">
        <f>Engine!M64</f>
        <v>0</v>
      </c>
      <c r="E89" s="73">
        <f>Engine!N64</f>
        <v>0</v>
      </c>
      <c r="F89" s="73">
        <f>Engine!O64</f>
        <v>0</v>
      </c>
      <c r="G89" s="73">
        <f>Engine!B64</f>
        <v>0</v>
      </c>
      <c r="H89" s="73">
        <f>Engine!P64</f>
        <v>0</v>
      </c>
    </row>
    <row r="90" spans="2:8" ht="15" customHeight="1" x14ac:dyDescent="0.25">
      <c r="B90" s="74">
        <v>54</v>
      </c>
      <c r="C90" s="74" t="str">
        <f>TEXT(EDATE($K$6,53),"MMM YYYY")</f>
        <v>Oct 2030</v>
      </c>
      <c r="D90" s="75">
        <f>Engine!M65</f>
        <v>0</v>
      </c>
      <c r="E90" s="75">
        <f>Engine!N65</f>
        <v>0</v>
      </c>
      <c r="F90" s="75">
        <f>Engine!O65</f>
        <v>0</v>
      </c>
      <c r="G90" s="75">
        <f>Engine!B65</f>
        <v>0</v>
      </c>
      <c r="H90" s="75">
        <f>Engine!P65</f>
        <v>0</v>
      </c>
    </row>
    <row r="91" spans="2:8" ht="15" customHeight="1" x14ac:dyDescent="0.25">
      <c r="B91" s="72">
        <v>55</v>
      </c>
      <c r="C91" s="72" t="str">
        <f>TEXT(EDATE($K$6,54),"MMM YYYY")</f>
        <v>Nov 2030</v>
      </c>
      <c r="D91" s="73">
        <f>Engine!M66</f>
        <v>0</v>
      </c>
      <c r="E91" s="73">
        <f>Engine!N66</f>
        <v>0</v>
      </c>
      <c r="F91" s="73">
        <f>Engine!O66</f>
        <v>0</v>
      </c>
      <c r="G91" s="73">
        <f>Engine!B66</f>
        <v>0</v>
      </c>
      <c r="H91" s="73">
        <f>Engine!P66</f>
        <v>0</v>
      </c>
    </row>
    <row r="92" spans="2:8" ht="15" customHeight="1" x14ac:dyDescent="0.25">
      <c r="B92" s="74">
        <v>56</v>
      </c>
      <c r="C92" s="74" t="str">
        <f>TEXT(EDATE($K$6,55),"MMM YYYY")</f>
        <v>Dec 2030</v>
      </c>
      <c r="D92" s="75">
        <f>Engine!M67</f>
        <v>0</v>
      </c>
      <c r="E92" s="75">
        <f>Engine!N67</f>
        <v>0</v>
      </c>
      <c r="F92" s="75">
        <f>Engine!O67</f>
        <v>0</v>
      </c>
      <c r="G92" s="75">
        <f>Engine!B67</f>
        <v>0</v>
      </c>
      <c r="H92" s="75">
        <f>Engine!P67</f>
        <v>0</v>
      </c>
    </row>
    <row r="93" spans="2:8" ht="15" customHeight="1" x14ac:dyDescent="0.25">
      <c r="B93" s="72">
        <v>57</v>
      </c>
      <c r="C93" s="72" t="str">
        <f>TEXT(EDATE($K$6,56),"MMM YYYY")</f>
        <v>Jan 2031</v>
      </c>
      <c r="D93" s="73">
        <f>Engine!M68</f>
        <v>0</v>
      </c>
      <c r="E93" s="73">
        <f>Engine!N68</f>
        <v>0</v>
      </c>
      <c r="F93" s="73">
        <f>Engine!O68</f>
        <v>0</v>
      </c>
      <c r="G93" s="73">
        <f>Engine!B68</f>
        <v>0</v>
      </c>
      <c r="H93" s="73">
        <f>Engine!P68</f>
        <v>0</v>
      </c>
    </row>
    <row r="94" spans="2:8" ht="15" customHeight="1" x14ac:dyDescent="0.25">
      <c r="B94" s="74">
        <v>58</v>
      </c>
      <c r="C94" s="74" t="str">
        <f>TEXT(EDATE($K$6,57),"MMM YYYY")</f>
        <v>Feb 2031</v>
      </c>
      <c r="D94" s="75">
        <f>Engine!M69</f>
        <v>0</v>
      </c>
      <c r="E94" s="75">
        <f>Engine!N69</f>
        <v>0</v>
      </c>
      <c r="F94" s="75">
        <f>Engine!O69</f>
        <v>0</v>
      </c>
      <c r="G94" s="75">
        <f>Engine!B69</f>
        <v>0</v>
      </c>
      <c r="H94" s="75">
        <f>Engine!P69</f>
        <v>0</v>
      </c>
    </row>
    <row r="95" spans="2:8" ht="15" customHeight="1" x14ac:dyDescent="0.25">
      <c r="B95" s="72">
        <v>59</v>
      </c>
      <c r="C95" s="72" t="str">
        <f>TEXT(EDATE($K$6,58),"MMM YYYY")</f>
        <v>Mar 2031</v>
      </c>
      <c r="D95" s="73">
        <f>Engine!M70</f>
        <v>0</v>
      </c>
      <c r="E95" s="73">
        <f>Engine!N70</f>
        <v>0</v>
      </c>
      <c r="F95" s="73">
        <f>Engine!O70</f>
        <v>0</v>
      </c>
      <c r="G95" s="73">
        <f>Engine!B70</f>
        <v>0</v>
      </c>
      <c r="H95" s="73">
        <f>Engine!P70</f>
        <v>0</v>
      </c>
    </row>
    <row r="96" spans="2:8" ht="15" customHeight="1" x14ac:dyDescent="0.25">
      <c r="B96" s="74">
        <v>60</v>
      </c>
      <c r="C96" s="74" t="str">
        <f>TEXT(EDATE($K$6,59),"MMM YYYY")</f>
        <v>Apr 2031</v>
      </c>
      <c r="D96" s="75">
        <f>Engine!M71</f>
        <v>0</v>
      </c>
      <c r="E96" s="75">
        <f>Engine!N71</f>
        <v>0</v>
      </c>
      <c r="F96" s="75">
        <f>Engine!O71</f>
        <v>0</v>
      </c>
      <c r="G96" s="75">
        <f>Engine!B71</f>
        <v>0</v>
      </c>
      <c r="H96" s="75">
        <f>Engine!P71</f>
        <v>0</v>
      </c>
    </row>
    <row r="97" spans="2:8" ht="15" customHeight="1" x14ac:dyDescent="0.25">
      <c r="B97" s="9" t="s">
        <v>123</v>
      </c>
      <c r="C97" s="9"/>
      <c r="D97" s="9"/>
      <c r="E97" s="9"/>
      <c r="F97" s="9"/>
      <c r="G97" s="9"/>
      <c r="H97" s="9"/>
    </row>
  </sheetData>
  <mergeCells count="13">
    <mergeCell ref="J33:N33"/>
    <mergeCell ref="B35:H35"/>
    <mergeCell ref="B97:H97"/>
    <mergeCell ref="D21:G21"/>
    <mergeCell ref="J21:N21"/>
    <mergeCell ref="J25:N25"/>
    <mergeCell ref="J29:N29"/>
    <mergeCell ref="K31:N31"/>
    <mergeCell ref="B2:N2"/>
    <mergeCell ref="B3:N3"/>
    <mergeCell ref="J8:L8"/>
    <mergeCell ref="J18:N18"/>
    <mergeCell ref="J20:N20"/>
  </mergeCells>
  <conditionalFormatting sqref="B37:H96">
    <cfRule type="expression" dxfId="4" priority="3">
      <formula>$G37&lt;=0</formula>
    </cfRule>
  </conditionalFormatting>
  <conditionalFormatting sqref="J18">
    <cfRule type="expression" dxfId="3" priority="2">
      <formula>ISNUMBER(SEARCH("✅",J18))</formula>
    </cfRule>
  </conditionalFormatting>
  <dataValidations count="2">
    <dataValidation type="decimal" allowBlank="1" errorTitle="Invalid interest rate" error="Enter the rate as a decimal or percentage. e.g. 19.9% or 0.199. Must be between 0% and 100%." promptTitle="Interest Rate" prompt="Enter the APR as a percentage (e.g. type 19.9% or 0.199)." sqref="D9:D18" xr:uid="{00000000-0002-0000-0100-000000000000}">
      <formula1>0</formula1>
      <formula2>1</formula2>
    </dataValidation>
    <dataValidation type="whole" allowBlank="1" errorTitle="Invalid priority" error="Priority must be a whole number from 1 to 10. Lower number = paid first." sqref="F9:F18" xr:uid="{00000000-0002-0000-0100-000001000000}">
      <formula1>1</formula1>
      <formula2>10</formula2>
    </dataValidation>
  </dataValidations>
  <pageMargins left="0.75" right="0.75" top="1" bottom="1" header="0.511811023622047" footer="0.511811023622047"/>
  <pageSetup paperSize="9" orientation="portrait" horizontalDpi="300" verticalDpi="30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217346"/>
  </sheetPr>
  <dimension ref="B2:J70"/>
  <sheetViews>
    <sheetView showGridLines="0"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/>
    </sheetView>
  </sheetViews>
  <sheetFormatPr defaultColWidth="8.7109375" defaultRowHeight="15" x14ac:dyDescent="0.25"/>
  <cols>
    <col min="1" max="1" width="2" customWidth="1"/>
    <col min="2" max="2" width="10" customWidth="1"/>
    <col min="3" max="3" width="14" customWidth="1"/>
    <col min="4" max="9" width="16" customWidth="1"/>
    <col min="10" max="10" width="30" customWidth="1"/>
  </cols>
  <sheetData>
    <row r="2" spans="2:10" ht="26.25" customHeight="1" x14ac:dyDescent="0.45">
      <c r="B2" s="14" t="s">
        <v>124</v>
      </c>
      <c r="C2" s="14"/>
      <c r="D2" s="14"/>
      <c r="E2" s="14"/>
      <c r="F2" s="14"/>
      <c r="G2" s="14"/>
      <c r="H2" s="14"/>
      <c r="I2" s="14"/>
      <c r="J2" s="14"/>
    </row>
    <row r="3" spans="2:10" ht="15" customHeight="1" x14ac:dyDescent="0.25">
      <c r="B3" s="9" t="s">
        <v>125</v>
      </c>
      <c r="C3" s="9"/>
      <c r="D3" s="9"/>
      <c r="E3" s="9"/>
      <c r="F3" s="9"/>
      <c r="G3" s="9"/>
      <c r="H3" s="9"/>
      <c r="I3" s="9"/>
      <c r="J3" s="9"/>
    </row>
    <row r="5" spans="2:10" ht="15" customHeight="1" x14ac:dyDescent="0.25">
      <c r="B5" s="45" t="s">
        <v>126</v>
      </c>
      <c r="C5" s="76">
        <f>'Debt Snowball Calculator'!K6</f>
        <v>46143</v>
      </c>
      <c r="E5" s="45" t="s">
        <v>127</v>
      </c>
      <c r="F5" s="48">
        <f>'Debt Snowball Calculator'!C21</f>
        <v>0</v>
      </c>
    </row>
    <row r="6" spans="2:10" ht="15" customHeight="1" x14ac:dyDescent="0.25">
      <c r="B6" s="9" t="s">
        <v>128</v>
      </c>
      <c r="C6" s="9"/>
      <c r="D6" s="9"/>
      <c r="E6" s="9"/>
      <c r="F6" s="9"/>
      <c r="G6" s="9"/>
      <c r="H6" s="9"/>
      <c r="I6" s="9"/>
      <c r="J6" s="9"/>
    </row>
    <row r="8" spans="2:10" ht="15" customHeight="1" x14ac:dyDescent="0.25">
      <c r="B8" s="77" t="s">
        <v>129</v>
      </c>
      <c r="C8" s="77" t="s">
        <v>117</v>
      </c>
      <c r="D8" s="77" t="s">
        <v>130</v>
      </c>
      <c r="E8" s="77" t="s">
        <v>131</v>
      </c>
      <c r="F8" s="77" t="s">
        <v>132</v>
      </c>
      <c r="G8" s="77" t="s">
        <v>133</v>
      </c>
      <c r="H8" s="77" t="s">
        <v>134</v>
      </c>
      <c r="I8" s="77" t="s">
        <v>135</v>
      </c>
      <c r="J8" s="77" t="s">
        <v>136</v>
      </c>
    </row>
    <row r="9" spans="2:10" ht="15" customHeight="1" x14ac:dyDescent="0.25">
      <c r="B9" s="78">
        <v>1</v>
      </c>
      <c r="C9" s="78" t="str">
        <f>TEXT(EDATE('Debt Snowball Calculator'!$K$6,0),"MMM YYYY")</f>
        <v>May 2026</v>
      </c>
      <c r="D9" s="79">
        <f>Engine!M12</f>
        <v>0</v>
      </c>
      <c r="E9" s="52"/>
      <c r="F9" s="52"/>
      <c r="G9" s="79" t="str">
        <f>IF(F9="","",MAX(0,$F$5-F9))</f>
        <v/>
      </c>
      <c r="H9" s="79" t="str">
        <f>IF(F9="","",MAX(0,$F$5-F9))</f>
        <v/>
      </c>
      <c r="I9" s="78" t="str">
        <f t="shared" ref="I9:I40" si="0">IF(OR(E9="",D9=""),"—",IF(E9&gt;=D9*0.99,"✅ On track",IF(E9&gt;=D9*0.8,"⚠️ Below plan","❌ Off plan")))</f>
        <v>—</v>
      </c>
      <c r="J9" s="80"/>
    </row>
    <row r="10" spans="2:10" ht="15" customHeight="1" x14ac:dyDescent="0.25">
      <c r="B10" s="81">
        <v>2</v>
      </c>
      <c r="C10" s="81" t="str">
        <f>TEXT(EDATE('Debt Snowball Calculator'!$K$6,1),"MMM YYYY")</f>
        <v>Jun 2026</v>
      </c>
      <c r="D10" s="82">
        <f>Engine!M13</f>
        <v>0</v>
      </c>
      <c r="E10" s="52"/>
      <c r="F10" s="52"/>
      <c r="G10" s="82" t="str">
        <f t="shared" ref="G10:G41" si="1">IF(OR(F10="",F9=""),"",MAX(0,F9-F10))</f>
        <v/>
      </c>
      <c r="H10" s="82" t="str">
        <f t="shared" ref="H10:H41" si="2">IF(F10="",H9,MAX(0,$F$5-F10))</f>
        <v/>
      </c>
      <c r="I10" s="81" t="str">
        <f t="shared" si="0"/>
        <v>—</v>
      </c>
      <c r="J10" s="83"/>
    </row>
    <row r="11" spans="2:10" ht="15" customHeight="1" x14ac:dyDescent="0.25">
      <c r="B11" s="78">
        <v>3</v>
      </c>
      <c r="C11" s="78" t="str">
        <f>TEXT(EDATE('Debt Snowball Calculator'!$K$6,2),"MMM YYYY")</f>
        <v>Jul 2026</v>
      </c>
      <c r="D11" s="79">
        <f>Engine!M14</f>
        <v>0</v>
      </c>
      <c r="E11" s="52"/>
      <c r="F11" s="52"/>
      <c r="G11" s="79" t="str">
        <f t="shared" si="1"/>
        <v/>
      </c>
      <c r="H11" s="79" t="str">
        <f t="shared" si="2"/>
        <v/>
      </c>
      <c r="I11" s="78" t="str">
        <f t="shared" si="0"/>
        <v>—</v>
      </c>
      <c r="J11" s="80"/>
    </row>
    <row r="12" spans="2:10" ht="15" customHeight="1" x14ac:dyDescent="0.25">
      <c r="B12" s="81">
        <v>4</v>
      </c>
      <c r="C12" s="81" t="str">
        <f>TEXT(EDATE('Debt Snowball Calculator'!$K$6,3),"MMM YYYY")</f>
        <v>Aug 2026</v>
      </c>
      <c r="D12" s="82">
        <f>Engine!M15</f>
        <v>0</v>
      </c>
      <c r="E12" s="52"/>
      <c r="F12" s="52"/>
      <c r="G12" s="82" t="str">
        <f t="shared" si="1"/>
        <v/>
      </c>
      <c r="H12" s="82" t="str">
        <f t="shared" si="2"/>
        <v/>
      </c>
      <c r="I12" s="81" t="str">
        <f t="shared" si="0"/>
        <v>—</v>
      </c>
      <c r="J12" s="83"/>
    </row>
    <row r="13" spans="2:10" ht="15" customHeight="1" x14ac:dyDescent="0.25">
      <c r="B13" s="78">
        <v>5</v>
      </c>
      <c r="C13" s="78" t="str">
        <f>TEXT(EDATE('Debt Snowball Calculator'!$K$6,4),"MMM YYYY")</f>
        <v>Sep 2026</v>
      </c>
      <c r="D13" s="79">
        <f>Engine!M16</f>
        <v>0</v>
      </c>
      <c r="E13" s="52"/>
      <c r="F13" s="52"/>
      <c r="G13" s="79" t="str">
        <f t="shared" si="1"/>
        <v/>
      </c>
      <c r="H13" s="79" t="str">
        <f t="shared" si="2"/>
        <v/>
      </c>
      <c r="I13" s="78" t="str">
        <f t="shared" si="0"/>
        <v>—</v>
      </c>
      <c r="J13" s="80"/>
    </row>
    <row r="14" spans="2:10" ht="15" customHeight="1" x14ac:dyDescent="0.25">
      <c r="B14" s="81">
        <v>6</v>
      </c>
      <c r="C14" s="81" t="str">
        <f>TEXT(EDATE('Debt Snowball Calculator'!$K$6,5),"MMM YYYY")</f>
        <v>Oct 2026</v>
      </c>
      <c r="D14" s="82">
        <f>Engine!M17</f>
        <v>0</v>
      </c>
      <c r="E14" s="52"/>
      <c r="F14" s="52"/>
      <c r="G14" s="82" t="str">
        <f t="shared" si="1"/>
        <v/>
      </c>
      <c r="H14" s="82" t="str">
        <f t="shared" si="2"/>
        <v/>
      </c>
      <c r="I14" s="81" t="str">
        <f t="shared" si="0"/>
        <v>—</v>
      </c>
      <c r="J14" s="83"/>
    </row>
    <row r="15" spans="2:10" ht="15" customHeight="1" x14ac:dyDescent="0.25">
      <c r="B15" s="78">
        <v>7</v>
      </c>
      <c r="C15" s="78" t="str">
        <f>TEXT(EDATE('Debt Snowball Calculator'!$K$6,6),"MMM YYYY")</f>
        <v>Nov 2026</v>
      </c>
      <c r="D15" s="79">
        <f>Engine!M18</f>
        <v>0</v>
      </c>
      <c r="E15" s="52"/>
      <c r="F15" s="52"/>
      <c r="G15" s="79" t="str">
        <f t="shared" si="1"/>
        <v/>
      </c>
      <c r="H15" s="79" t="str">
        <f t="shared" si="2"/>
        <v/>
      </c>
      <c r="I15" s="78" t="str">
        <f t="shared" si="0"/>
        <v>—</v>
      </c>
      <c r="J15" s="80"/>
    </row>
    <row r="16" spans="2:10" ht="15" customHeight="1" x14ac:dyDescent="0.25">
      <c r="B16" s="81">
        <v>8</v>
      </c>
      <c r="C16" s="81" t="str">
        <f>TEXT(EDATE('Debt Snowball Calculator'!$K$6,7),"MMM YYYY")</f>
        <v>Dec 2026</v>
      </c>
      <c r="D16" s="82">
        <f>Engine!M19</f>
        <v>0</v>
      </c>
      <c r="E16" s="52"/>
      <c r="F16" s="52"/>
      <c r="G16" s="82" t="str">
        <f t="shared" si="1"/>
        <v/>
      </c>
      <c r="H16" s="82" t="str">
        <f t="shared" si="2"/>
        <v/>
      </c>
      <c r="I16" s="81" t="str">
        <f t="shared" si="0"/>
        <v>—</v>
      </c>
      <c r="J16" s="83"/>
    </row>
    <row r="17" spans="2:10" ht="15" customHeight="1" x14ac:dyDescent="0.25">
      <c r="B17" s="78">
        <v>9</v>
      </c>
      <c r="C17" s="78" t="str">
        <f>TEXT(EDATE('Debt Snowball Calculator'!$K$6,8),"MMM YYYY")</f>
        <v>Jan 2027</v>
      </c>
      <c r="D17" s="79">
        <f>Engine!M20</f>
        <v>0</v>
      </c>
      <c r="E17" s="52"/>
      <c r="F17" s="52"/>
      <c r="G17" s="79" t="str">
        <f t="shared" si="1"/>
        <v/>
      </c>
      <c r="H17" s="79" t="str">
        <f t="shared" si="2"/>
        <v/>
      </c>
      <c r="I17" s="78" t="str">
        <f t="shared" si="0"/>
        <v>—</v>
      </c>
      <c r="J17" s="80"/>
    </row>
    <row r="18" spans="2:10" ht="15" customHeight="1" x14ac:dyDescent="0.25">
      <c r="B18" s="81">
        <v>10</v>
      </c>
      <c r="C18" s="81" t="str">
        <f>TEXT(EDATE('Debt Snowball Calculator'!$K$6,9),"MMM YYYY")</f>
        <v>Feb 2027</v>
      </c>
      <c r="D18" s="82">
        <f>Engine!M21</f>
        <v>0</v>
      </c>
      <c r="E18" s="52"/>
      <c r="F18" s="52"/>
      <c r="G18" s="82" t="str">
        <f t="shared" si="1"/>
        <v/>
      </c>
      <c r="H18" s="82" t="str">
        <f t="shared" si="2"/>
        <v/>
      </c>
      <c r="I18" s="81" t="str">
        <f t="shared" si="0"/>
        <v>—</v>
      </c>
      <c r="J18" s="83"/>
    </row>
    <row r="19" spans="2:10" ht="15" customHeight="1" x14ac:dyDescent="0.25">
      <c r="B19" s="78">
        <v>11</v>
      </c>
      <c r="C19" s="78" t="str">
        <f>TEXT(EDATE('Debt Snowball Calculator'!$K$6,10),"MMM YYYY")</f>
        <v>Mar 2027</v>
      </c>
      <c r="D19" s="79">
        <f>Engine!M22</f>
        <v>0</v>
      </c>
      <c r="E19" s="52"/>
      <c r="F19" s="52"/>
      <c r="G19" s="79" t="str">
        <f t="shared" si="1"/>
        <v/>
      </c>
      <c r="H19" s="79" t="str">
        <f t="shared" si="2"/>
        <v/>
      </c>
      <c r="I19" s="78" t="str">
        <f t="shared" si="0"/>
        <v>—</v>
      </c>
      <c r="J19" s="80"/>
    </row>
    <row r="20" spans="2:10" ht="15" customHeight="1" x14ac:dyDescent="0.25">
      <c r="B20" s="81">
        <v>12</v>
      </c>
      <c r="C20" s="81" t="str">
        <f>TEXT(EDATE('Debt Snowball Calculator'!$K$6,11),"MMM YYYY")</f>
        <v>Apr 2027</v>
      </c>
      <c r="D20" s="82">
        <f>Engine!M23</f>
        <v>0</v>
      </c>
      <c r="E20" s="52"/>
      <c r="F20" s="52"/>
      <c r="G20" s="82" t="str">
        <f t="shared" si="1"/>
        <v/>
      </c>
      <c r="H20" s="82" t="str">
        <f t="shared" si="2"/>
        <v/>
      </c>
      <c r="I20" s="81" t="str">
        <f t="shared" si="0"/>
        <v>—</v>
      </c>
      <c r="J20" s="83"/>
    </row>
    <row r="21" spans="2:10" ht="15" customHeight="1" x14ac:dyDescent="0.25">
      <c r="B21" s="78">
        <v>13</v>
      </c>
      <c r="C21" s="78" t="str">
        <f>TEXT(EDATE('Debt Snowball Calculator'!$K$6,12),"MMM YYYY")</f>
        <v>May 2027</v>
      </c>
      <c r="D21" s="79">
        <f>Engine!M24</f>
        <v>0</v>
      </c>
      <c r="E21" s="52"/>
      <c r="F21" s="52"/>
      <c r="G21" s="79" t="str">
        <f t="shared" si="1"/>
        <v/>
      </c>
      <c r="H21" s="79" t="str">
        <f t="shared" si="2"/>
        <v/>
      </c>
      <c r="I21" s="78" t="str">
        <f t="shared" si="0"/>
        <v>—</v>
      </c>
      <c r="J21" s="80"/>
    </row>
    <row r="22" spans="2:10" ht="15" customHeight="1" x14ac:dyDescent="0.25">
      <c r="B22" s="81">
        <v>14</v>
      </c>
      <c r="C22" s="81" t="str">
        <f>TEXT(EDATE('Debt Snowball Calculator'!$K$6,13),"MMM YYYY")</f>
        <v>Jun 2027</v>
      </c>
      <c r="D22" s="82">
        <f>Engine!M25</f>
        <v>0</v>
      </c>
      <c r="E22" s="52"/>
      <c r="F22" s="52"/>
      <c r="G22" s="82" t="str">
        <f t="shared" si="1"/>
        <v/>
      </c>
      <c r="H22" s="82" t="str">
        <f t="shared" si="2"/>
        <v/>
      </c>
      <c r="I22" s="81" t="str">
        <f t="shared" si="0"/>
        <v>—</v>
      </c>
      <c r="J22" s="83"/>
    </row>
    <row r="23" spans="2:10" ht="15" customHeight="1" x14ac:dyDescent="0.25">
      <c r="B23" s="78">
        <v>15</v>
      </c>
      <c r="C23" s="78" t="str">
        <f>TEXT(EDATE('Debt Snowball Calculator'!$K$6,14),"MMM YYYY")</f>
        <v>Jul 2027</v>
      </c>
      <c r="D23" s="79">
        <f>Engine!M26</f>
        <v>0</v>
      </c>
      <c r="E23" s="52"/>
      <c r="F23" s="52"/>
      <c r="G23" s="79" t="str">
        <f t="shared" si="1"/>
        <v/>
      </c>
      <c r="H23" s="79" t="str">
        <f t="shared" si="2"/>
        <v/>
      </c>
      <c r="I23" s="78" t="str">
        <f t="shared" si="0"/>
        <v>—</v>
      </c>
      <c r="J23" s="80"/>
    </row>
    <row r="24" spans="2:10" ht="15" customHeight="1" x14ac:dyDescent="0.25">
      <c r="B24" s="81">
        <v>16</v>
      </c>
      <c r="C24" s="81" t="str">
        <f>TEXT(EDATE('Debt Snowball Calculator'!$K$6,15),"MMM YYYY")</f>
        <v>Aug 2027</v>
      </c>
      <c r="D24" s="82">
        <f>Engine!M27</f>
        <v>0</v>
      </c>
      <c r="E24" s="52"/>
      <c r="F24" s="52"/>
      <c r="G24" s="82" t="str">
        <f t="shared" si="1"/>
        <v/>
      </c>
      <c r="H24" s="82" t="str">
        <f t="shared" si="2"/>
        <v/>
      </c>
      <c r="I24" s="81" t="str">
        <f t="shared" si="0"/>
        <v>—</v>
      </c>
      <c r="J24" s="83"/>
    </row>
    <row r="25" spans="2:10" ht="15" customHeight="1" x14ac:dyDescent="0.25">
      <c r="B25" s="78">
        <v>17</v>
      </c>
      <c r="C25" s="78" t="str">
        <f>TEXT(EDATE('Debt Snowball Calculator'!$K$6,16),"MMM YYYY")</f>
        <v>Sep 2027</v>
      </c>
      <c r="D25" s="79">
        <f>Engine!M28</f>
        <v>0</v>
      </c>
      <c r="E25" s="52"/>
      <c r="F25" s="52"/>
      <c r="G25" s="79" t="str">
        <f t="shared" si="1"/>
        <v/>
      </c>
      <c r="H25" s="79" t="str">
        <f t="shared" si="2"/>
        <v/>
      </c>
      <c r="I25" s="78" t="str">
        <f t="shared" si="0"/>
        <v>—</v>
      </c>
      <c r="J25" s="80"/>
    </row>
    <row r="26" spans="2:10" ht="15" customHeight="1" x14ac:dyDescent="0.25">
      <c r="B26" s="81">
        <v>18</v>
      </c>
      <c r="C26" s="81" t="str">
        <f>TEXT(EDATE('Debt Snowball Calculator'!$K$6,17),"MMM YYYY")</f>
        <v>Oct 2027</v>
      </c>
      <c r="D26" s="82">
        <f>Engine!M29</f>
        <v>0</v>
      </c>
      <c r="E26" s="52"/>
      <c r="F26" s="52"/>
      <c r="G26" s="82" t="str">
        <f t="shared" si="1"/>
        <v/>
      </c>
      <c r="H26" s="82" t="str">
        <f t="shared" si="2"/>
        <v/>
      </c>
      <c r="I26" s="81" t="str">
        <f t="shared" si="0"/>
        <v>—</v>
      </c>
      <c r="J26" s="83"/>
    </row>
    <row r="27" spans="2:10" ht="15" customHeight="1" x14ac:dyDescent="0.25">
      <c r="B27" s="78">
        <v>19</v>
      </c>
      <c r="C27" s="78" t="str">
        <f>TEXT(EDATE('Debt Snowball Calculator'!$K$6,18),"MMM YYYY")</f>
        <v>Nov 2027</v>
      </c>
      <c r="D27" s="79">
        <f>Engine!M30</f>
        <v>0</v>
      </c>
      <c r="E27" s="52"/>
      <c r="F27" s="52"/>
      <c r="G27" s="79" t="str">
        <f t="shared" si="1"/>
        <v/>
      </c>
      <c r="H27" s="79" t="str">
        <f t="shared" si="2"/>
        <v/>
      </c>
      <c r="I27" s="78" t="str">
        <f t="shared" si="0"/>
        <v>—</v>
      </c>
      <c r="J27" s="80"/>
    </row>
    <row r="28" spans="2:10" ht="15" customHeight="1" x14ac:dyDescent="0.25">
      <c r="B28" s="81">
        <v>20</v>
      </c>
      <c r="C28" s="81" t="str">
        <f>TEXT(EDATE('Debt Snowball Calculator'!$K$6,19),"MMM YYYY")</f>
        <v>Dec 2027</v>
      </c>
      <c r="D28" s="82">
        <f>Engine!M31</f>
        <v>0</v>
      </c>
      <c r="E28" s="52"/>
      <c r="F28" s="52"/>
      <c r="G28" s="82" t="str">
        <f t="shared" si="1"/>
        <v/>
      </c>
      <c r="H28" s="82" t="str">
        <f t="shared" si="2"/>
        <v/>
      </c>
      <c r="I28" s="81" t="str">
        <f t="shared" si="0"/>
        <v>—</v>
      </c>
      <c r="J28" s="83"/>
    </row>
    <row r="29" spans="2:10" ht="15" customHeight="1" x14ac:dyDescent="0.25">
      <c r="B29" s="78">
        <v>21</v>
      </c>
      <c r="C29" s="78" t="str">
        <f>TEXT(EDATE('Debt Snowball Calculator'!$K$6,20),"MMM YYYY")</f>
        <v>Jan 2028</v>
      </c>
      <c r="D29" s="79">
        <f>Engine!M32</f>
        <v>0</v>
      </c>
      <c r="E29" s="52"/>
      <c r="F29" s="52"/>
      <c r="G29" s="79" t="str">
        <f t="shared" si="1"/>
        <v/>
      </c>
      <c r="H29" s="79" t="str">
        <f t="shared" si="2"/>
        <v/>
      </c>
      <c r="I29" s="78" t="str">
        <f t="shared" si="0"/>
        <v>—</v>
      </c>
      <c r="J29" s="80"/>
    </row>
    <row r="30" spans="2:10" ht="15" customHeight="1" x14ac:dyDescent="0.25">
      <c r="B30" s="81">
        <v>22</v>
      </c>
      <c r="C30" s="81" t="str">
        <f>TEXT(EDATE('Debt Snowball Calculator'!$K$6,21),"MMM YYYY")</f>
        <v>Feb 2028</v>
      </c>
      <c r="D30" s="82">
        <f>Engine!M33</f>
        <v>0</v>
      </c>
      <c r="E30" s="52"/>
      <c r="F30" s="52"/>
      <c r="G30" s="82" t="str">
        <f t="shared" si="1"/>
        <v/>
      </c>
      <c r="H30" s="82" t="str">
        <f t="shared" si="2"/>
        <v/>
      </c>
      <c r="I30" s="81" t="str">
        <f t="shared" si="0"/>
        <v>—</v>
      </c>
      <c r="J30" s="83"/>
    </row>
    <row r="31" spans="2:10" ht="15" customHeight="1" x14ac:dyDescent="0.25">
      <c r="B31" s="78">
        <v>23</v>
      </c>
      <c r="C31" s="78" t="str">
        <f>TEXT(EDATE('Debt Snowball Calculator'!$K$6,22),"MMM YYYY")</f>
        <v>Mar 2028</v>
      </c>
      <c r="D31" s="79">
        <f>Engine!M34</f>
        <v>0</v>
      </c>
      <c r="E31" s="52"/>
      <c r="F31" s="52"/>
      <c r="G31" s="79" t="str">
        <f t="shared" si="1"/>
        <v/>
      </c>
      <c r="H31" s="79" t="str">
        <f t="shared" si="2"/>
        <v/>
      </c>
      <c r="I31" s="78" t="str">
        <f t="shared" si="0"/>
        <v>—</v>
      </c>
      <c r="J31" s="80"/>
    </row>
    <row r="32" spans="2:10" ht="15" customHeight="1" x14ac:dyDescent="0.25">
      <c r="B32" s="81">
        <v>24</v>
      </c>
      <c r="C32" s="81" t="str">
        <f>TEXT(EDATE('Debt Snowball Calculator'!$K$6,23),"MMM YYYY")</f>
        <v>Apr 2028</v>
      </c>
      <c r="D32" s="82">
        <f>Engine!M35</f>
        <v>0</v>
      </c>
      <c r="E32" s="52"/>
      <c r="F32" s="52"/>
      <c r="G32" s="82" t="str">
        <f t="shared" si="1"/>
        <v/>
      </c>
      <c r="H32" s="82" t="str">
        <f t="shared" si="2"/>
        <v/>
      </c>
      <c r="I32" s="81" t="str">
        <f t="shared" si="0"/>
        <v>—</v>
      </c>
      <c r="J32" s="83"/>
    </row>
    <row r="33" spans="2:10" ht="15" customHeight="1" x14ac:dyDescent="0.25">
      <c r="B33" s="78">
        <v>25</v>
      </c>
      <c r="C33" s="78" t="str">
        <f>TEXT(EDATE('Debt Snowball Calculator'!$K$6,24),"MMM YYYY")</f>
        <v>May 2028</v>
      </c>
      <c r="D33" s="79">
        <f>Engine!M36</f>
        <v>0</v>
      </c>
      <c r="E33" s="52"/>
      <c r="F33" s="52"/>
      <c r="G33" s="79" t="str">
        <f t="shared" si="1"/>
        <v/>
      </c>
      <c r="H33" s="79" t="str">
        <f t="shared" si="2"/>
        <v/>
      </c>
      <c r="I33" s="78" t="str">
        <f t="shared" si="0"/>
        <v>—</v>
      </c>
      <c r="J33" s="80"/>
    </row>
    <row r="34" spans="2:10" ht="15" customHeight="1" x14ac:dyDescent="0.25">
      <c r="B34" s="81">
        <v>26</v>
      </c>
      <c r="C34" s="81" t="str">
        <f>TEXT(EDATE('Debt Snowball Calculator'!$K$6,25),"MMM YYYY")</f>
        <v>Jun 2028</v>
      </c>
      <c r="D34" s="82">
        <f>Engine!M37</f>
        <v>0</v>
      </c>
      <c r="E34" s="52"/>
      <c r="F34" s="52"/>
      <c r="G34" s="82" t="str">
        <f t="shared" si="1"/>
        <v/>
      </c>
      <c r="H34" s="82" t="str">
        <f t="shared" si="2"/>
        <v/>
      </c>
      <c r="I34" s="81" t="str">
        <f t="shared" si="0"/>
        <v>—</v>
      </c>
      <c r="J34" s="83"/>
    </row>
    <row r="35" spans="2:10" ht="15" customHeight="1" x14ac:dyDescent="0.25">
      <c r="B35" s="78">
        <v>27</v>
      </c>
      <c r="C35" s="78" t="str">
        <f>TEXT(EDATE('Debt Snowball Calculator'!$K$6,26),"MMM YYYY")</f>
        <v>Jul 2028</v>
      </c>
      <c r="D35" s="79">
        <f>Engine!M38</f>
        <v>0</v>
      </c>
      <c r="E35" s="52"/>
      <c r="F35" s="52"/>
      <c r="G35" s="79" t="str">
        <f t="shared" si="1"/>
        <v/>
      </c>
      <c r="H35" s="79" t="str">
        <f t="shared" si="2"/>
        <v/>
      </c>
      <c r="I35" s="78" t="str">
        <f t="shared" si="0"/>
        <v>—</v>
      </c>
      <c r="J35" s="80"/>
    </row>
    <row r="36" spans="2:10" ht="15" customHeight="1" x14ac:dyDescent="0.25">
      <c r="B36" s="81">
        <v>28</v>
      </c>
      <c r="C36" s="81" t="str">
        <f>TEXT(EDATE('Debt Snowball Calculator'!$K$6,27),"MMM YYYY")</f>
        <v>Aug 2028</v>
      </c>
      <c r="D36" s="82">
        <f>Engine!M39</f>
        <v>0</v>
      </c>
      <c r="E36" s="52"/>
      <c r="F36" s="52"/>
      <c r="G36" s="82" t="str">
        <f t="shared" si="1"/>
        <v/>
      </c>
      <c r="H36" s="82" t="str">
        <f t="shared" si="2"/>
        <v/>
      </c>
      <c r="I36" s="81" t="str">
        <f t="shared" si="0"/>
        <v>—</v>
      </c>
      <c r="J36" s="83"/>
    </row>
    <row r="37" spans="2:10" ht="15" customHeight="1" x14ac:dyDescent="0.25">
      <c r="B37" s="78">
        <v>29</v>
      </c>
      <c r="C37" s="78" t="str">
        <f>TEXT(EDATE('Debt Snowball Calculator'!$K$6,28),"MMM YYYY")</f>
        <v>Sep 2028</v>
      </c>
      <c r="D37" s="79">
        <f>Engine!M40</f>
        <v>0</v>
      </c>
      <c r="E37" s="52"/>
      <c r="F37" s="52"/>
      <c r="G37" s="79" t="str">
        <f t="shared" si="1"/>
        <v/>
      </c>
      <c r="H37" s="79" t="str">
        <f t="shared" si="2"/>
        <v/>
      </c>
      <c r="I37" s="78" t="str">
        <f t="shared" si="0"/>
        <v>—</v>
      </c>
      <c r="J37" s="80"/>
    </row>
    <row r="38" spans="2:10" ht="15" customHeight="1" x14ac:dyDescent="0.25">
      <c r="B38" s="81">
        <v>30</v>
      </c>
      <c r="C38" s="81" t="str">
        <f>TEXT(EDATE('Debt Snowball Calculator'!$K$6,29),"MMM YYYY")</f>
        <v>Oct 2028</v>
      </c>
      <c r="D38" s="82">
        <f>Engine!M41</f>
        <v>0</v>
      </c>
      <c r="E38" s="52"/>
      <c r="F38" s="52"/>
      <c r="G38" s="82" t="str">
        <f t="shared" si="1"/>
        <v/>
      </c>
      <c r="H38" s="82" t="str">
        <f t="shared" si="2"/>
        <v/>
      </c>
      <c r="I38" s="81" t="str">
        <f t="shared" si="0"/>
        <v>—</v>
      </c>
      <c r="J38" s="83"/>
    </row>
    <row r="39" spans="2:10" ht="15" customHeight="1" x14ac:dyDescent="0.25">
      <c r="B39" s="78">
        <v>31</v>
      </c>
      <c r="C39" s="78" t="str">
        <f>TEXT(EDATE('Debt Snowball Calculator'!$K$6,30),"MMM YYYY")</f>
        <v>Nov 2028</v>
      </c>
      <c r="D39" s="79">
        <f>Engine!M42</f>
        <v>0</v>
      </c>
      <c r="E39" s="52"/>
      <c r="F39" s="52"/>
      <c r="G39" s="79" t="str">
        <f t="shared" si="1"/>
        <v/>
      </c>
      <c r="H39" s="79" t="str">
        <f t="shared" si="2"/>
        <v/>
      </c>
      <c r="I39" s="78" t="str">
        <f t="shared" si="0"/>
        <v>—</v>
      </c>
      <c r="J39" s="80"/>
    </row>
    <row r="40" spans="2:10" ht="15" customHeight="1" x14ac:dyDescent="0.25">
      <c r="B40" s="81">
        <v>32</v>
      </c>
      <c r="C40" s="81" t="str">
        <f>TEXT(EDATE('Debt Snowball Calculator'!$K$6,31),"MMM YYYY")</f>
        <v>Dec 2028</v>
      </c>
      <c r="D40" s="82">
        <f>Engine!M43</f>
        <v>0</v>
      </c>
      <c r="E40" s="52"/>
      <c r="F40" s="52"/>
      <c r="G40" s="82" t="str">
        <f t="shared" si="1"/>
        <v/>
      </c>
      <c r="H40" s="82" t="str">
        <f t="shared" si="2"/>
        <v/>
      </c>
      <c r="I40" s="81" t="str">
        <f t="shared" si="0"/>
        <v>—</v>
      </c>
      <c r="J40" s="83"/>
    </row>
    <row r="41" spans="2:10" ht="15" customHeight="1" x14ac:dyDescent="0.25">
      <c r="B41" s="78">
        <v>33</v>
      </c>
      <c r="C41" s="78" t="str">
        <f>TEXT(EDATE('Debt Snowball Calculator'!$K$6,32),"MMM YYYY")</f>
        <v>Jan 2029</v>
      </c>
      <c r="D41" s="79">
        <f>Engine!M44</f>
        <v>0</v>
      </c>
      <c r="E41" s="52"/>
      <c r="F41" s="52"/>
      <c r="G41" s="79" t="str">
        <f t="shared" si="1"/>
        <v/>
      </c>
      <c r="H41" s="79" t="str">
        <f t="shared" si="2"/>
        <v/>
      </c>
      <c r="I41" s="78" t="str">
        <f t="shared" ref="I41:I68" si="3">IF(OR(E41="",D41=""),"—",IF(E41&gt;=D41*0.99,"✅ On track",IF(E41&gt;=D41*0.8,"⚠️ Below plan","❌ Off plan")))</f>
        <v>—</v>
      </c>
      <c r="J41" s="80"/>
    </row>
    <row r="42" spans="2:10" ht="15" customHeight="1" x14ac:dyDescent="0.25">
      <c r="B42" s="81">
        <v>34</v>
      </c>
      <c r="C42" s="81" t="str">
        <f>TEXT(EDATE('Debt Snowball Calculator'!$K$6,33),"MMM YYYY")</f>
        <v>Feb 2029</v>
      </c>
      <c r="D42" s="82">
        <f>Engine!M45</f>
        <v>0</v>
      </c>
      <c r="E42" s="52"/>
      <c r="F42" s="52"/>
      <c r="G42" s="82" t="str">
        <f t="shared" ref="G42:G73" si="4">IF(OR(F42="",F41=""),"",MAX(0,F41-F42))</f>
        <v/>
      </c>
      <c r="H42" s="82" t="str">
        <f t="shared" ref="H42:H68" si="5">IF(F42="",H41,MAX(0,$F$5-F42))</f>
        <v/>
      </c>
      <c r="I42" s="81" t="str">
        <f t="shared" si="3"/>
        <v>—</v>
      </c>
      <c r="J42" s="83"/>
    </row>
    <row r="43" spans="2:10" ht="15" customHeight="1" x14ac:dyDescent="0.25">
      <c r="B43" s="78">
        <v>35</v>
      </c>
      <c r="C43" s="78" t="str">
        <f>TEXT(EDATE('Debt Snowball Calculator'!$K$6,34),"MMM YYYY")</f>
        <v>Mar 2029</v>
      </c>
      <c r="D43" s="79">
        <f>Engine!M46</f>
        <v>0</v>
      </c>
      <c r="E43" s="52"/>
      <c r="F43" s="52"/>
      <c r="G43" s="79" t="str">
        <f t="shared" si="4"/>
        <v/>
      </c>
      <c r="H43" s="79" t="str">
        <f t="shared" si="5"/>
        <v/>
      </c>
      <c r="I43" s="78" t="str">
        <f t="shared" si="3"/>
        <v>—</v>
      </c>
      <c r="J43" s="80"/>
    </row>
    <row r="44" spans="2:10" ht="15" customHeight="1" x14ac:dyDescent="0.25">
      <c r="B44" s="81">
        <v>36</v>
      </c>
      <c r="C44" s="81" t="str">
        <f>TEXT(EDATE('Debt Snowball Calculator'!$K$6,35),"MMM YYYY")</f>
        <v>Apr 2029</v>
      </c>
      <c r="D44" s="82">
        <f>Engine!M47</f>
        <v>0</v>
      </c>
      <c r="E44" s="52"/>
      <c r="F44" s="52"/>
      <c r="G44" s="82" t="str">
        <f t="shared" si="4"/>
        <v/>
      </c>
      <c r="H44" s="82" t="str">
        <f t="shared" si="5"/>
        <v/>
      </c>
      <c r="I44" s="81" t="str">
        <f t="shared" si="3"/>
        <v>—</v>
      </c>
      <c r="J44" s="83"/>
    </row>
    <row r="45" spans="2:10" ht="15" customHeight="1" x14ac:dyDescent="0.25">
      <c r="B45" s="78">
        <v>37</v>
      </c>
      <c r="C45" s="78" t="str">
        <f>TEXT(EDATE('Debt Snowball Calculator'!$K$6,36),"MMM YYYY")</f>
        <v>May 2029</v>
      </c>
      <c r="D45" s="79">
        <f>Engine!M48</f>
        <v>0</v>
      </c>
      <c r="E45" s="52"/>
      <c r="F45" s="52"/>
      <c r="G45" s="79" t="str">
        <f t="shared" si="4"/>
        <v/>
      </c>
      <c r="H45" s="79" t="str">
        <f t="shared" si="5"/>
        <v/>
      </c>
      <c r="I45" s="78" t="str">
        <f t="shared" si="3"/>
        <v>—</v>
      </c>
      <c r="J45" s="80"/>
    </row>
    <row r="46" spans="2:10" ht="15" customHeight="1" x14ac:dyDescent="0.25">
      <c r="B46" s="81">
        <v>38</v>
      </c>
      <c r="C46" s="81" t="str">
        <f>TEXT(EDATE('Debt Snowball Calculator'!$K$6,37),"MMM YYYY")</f>
        <v>Jun 2029</v>
      </c>
      <c r="D46" s="82">
        <f>Engine!M49</f>
        <v>0</v>
      </c>
      <c r="E46" s="52"/>
      <c r="F46" s="52"/>
      <c r="G46" s="82" t="str">
        <f t="shared" si="4"/>
        <v/>
      </c>
      <c r="H46" s="82" t="str">
        <f t="shared" si="5"/>
        <v/>
      </c>
      <c r="I46" s="81" t="str">
        <f t="shared" si="3"/>
        <v>—</v>
      </c>
      <c r="J46" s="83"/>
    </row>
    <row r="47" spans="2:10" ht="15" customHeight="1" x14ac:dyDescent="0.25">
      <c r="B47" s="78">
        <v>39</v>
      </c>
      <c r="C47" s="78" t="str">
        <f>TEXT(EDATE('Debt Snowball Calculator'!$K$6,38),"MMM YYYY")</f>
        <v>Jul 2029</v>
      </c>
      <c r="D47" s="79">
        <f>Engine!M50</f>
        <v>0</v>
      </c>
      <c r="E47" s="52"/>
      <c r="F47" s="52"/>
      <c r="G47" s="79" t="str">
        <f t="shared" si="4"/>
        <v/>
      </c>
      <c r="H47" s="79" t="str">
        <f t="shared" si="5"/>
        <v/>
      </c>
      <c r="I47" s="78" t="str">
        <f t="shared" si="3"/>
        <v>—</v>
      </c>
      <c r="J47" s="80"/>
    </row>
    <row r="48" spans="2:10" ht="15" customHeight="1" x14ac:dyDescent="0.25">
      <c r="B48" s="81">
        <v>40</v>
      </c>
      <c r="C48" s="81" t="str">
        <f>TEXT(EDATE('Debt Snowball Calculator'!$K$6,39),"MMM YYYY")</f>
        <v>Aug 2029</v>
      </c>
      <c r="D48" s="82">
        <f>Engine!M51</f>
        <v>0</v>
      </c>
      <c r="E48" s="52"/>
      <c r="F48" s="52"/>
      <c r="G48" s="82" t="str">
        <f t="shared" si="4"/>
        <v/>
      </c>
      <c r="H48" s="82" t="str">
        <f t="shared" si="5"/>
        <v/>
      </c>
      <c r="I48" s="81" t="str">
        <f t="shared" si="3"/>
        <v>—</v>
      </c>
      <c r="J48" s="83"/>
    </row>
    <row r="49" spans="2:10" ht="15" customHeight="1" x14ac:dyDescent="0.25">
      <c r="B49" s="78">
        <v>41</v>
      </c>
      <c r="C49" s="78" t="str">
        <f>TEXT(EDATE('Debt Snowball Calculator'!$K$6,40),"MMM YYYY")</f>
        <v>Sep 2029</v>
      </c>
      <c r="D49" s="79">
        <f>Engine!M52</f>
        <v>0</v>
      </c>
      <c r="E49" s="52"/>
      <c r="F49" s="52"/>
      <c r="G49" s="79" t="str">
        <f t="shared" si="4"/>
        <v/>
      </c>
      <c r="H49" s="79" t="str">
        <f t="shared" si="5"/>
        <v/>
      </c>
      <c r="I49" s="78" t="str">
        <f t="shared" si="3"/>
        <v>—</v>
      </c>
      <c r="J49" s="80"/>
    </row>
    <row r="50" spans="2:10" ht="15" customHeight="1" x14ac:dyDescent="0.25">
      <c r="B50" s="81">
        <v>42</v>
      </c>
      <c r="C50" s="81" t="str">
        <f>TEXT(EDATE('Debt Snowball Calculator'!$K$6,41),"MMM YYYY")</f>
        <v>Oct 2029</v>
      </c>
      <c r="D50" s="82">
        <f>Engine!M53</f>
        <v>0</v>
      </c>
      <c r="E50" s="52"/>
      <c r="F50" s="52"/>
      <c r="G50" s="82" t="str">
        <f t="shared" si="4"/>
        <v/>
      </c>
      <c r="H50" s="82" t="str">
        <f t="shared" si="5"/>
        <v/>
      </c>
      <c r="I50" s="81" t="str">
        <f t="shared" si="3"/>
        <v>—</v>
      </c>
      <c r="J50" s="83"/>
    </row>
    <row r="51" spans="2:10" ht="15" customHeight="1" x14ac:dyDescent="0.25">
      <c r="B51" s="78">
        <v>43</v>
      </c>
      <c r="C51" s="78" t="str">
        <f>TEXT(EDATE('Debt Snowball Calculator'!$K$6,42),"MMM YYYY")</f>
        <v>Nov 2029</v>
      </c>
      <c r="D51" s="79">
        <f>Engine!M54</f>
        <v>0</v>
      </c>
      <c r="E51" s="52"/>
      <c r="F51" s="52"/>
      <c r="G51" s="79" t="str">
        <f t="shared" si="4"/>
        <v/>
      </c>
      <c r="H51" s="79" t="str">
        <f t="shared" si="5"/>
        <v/>
      </c>
      <c r="I51" s="78" t="str">
        <f t="shared" si="3"/>
        <v>—</v>
      </c>
      <c r="J51" s="80"/>
    </row>
    <row r="52" spans="2:10" ht="15" customHeight="1" x14ac:dyDescent="0.25">
      <c r="B52" s="81">
        <v>44</v>
      </c>
      <c r="C52" s="81" t="str">
        <f>TEXT(EDATE('Debt Snowball Calculator'!$K$6,43),"MMM YYYY")</f>
        <v>Dec 2029</v>
      </c>
      <c r="D52" s="82">
        <f>Engine!M55</f>
        <v>0</v>
      </c>
      <c r="E52" s="52"/>
      <c r="F52" s="52"/>
      <c r="G52" s="82" t="str">
        <f t="shared" si="4"/>
        <v/>
      </c>
      <c r="H52" s="82" t="str">
        <f t="shared" si="5"/>
        <v/>
      </c>
      <c r="I52" s="81" t="str">
        <f t="shared" si="3"/>
        <v>—</v>
      </c>
      <c r="J52" s="83"/>
    </row>
    <row r="53" spans="2:10" ht="15" customHeight="1" x14ac:dyDescent="0.25">
      <c r="B53" s="78">
        <v>45</v>
      </c>
      <c r="C53" s="78" t="str">
        <f>TEXT(EDATE('Debt Snowball Calculator'!$K$6,44),"MMM YYYY")</f>
        <v>Jan 2030</v>
      </c>
      <c r="D53" s="79">
        <f>Engine!M56</f>
        <v>0</v>
      </c>
      <c r="E53" s="52"/>
      <c r="F53" s="52"/>
      <c r="G53" s="79" t="str">
        <f t="shared" si="4"/>
        <v/>
      </c>
      <c r="H53" s="79" t="str">
        <f t="shared" si="5"/>
        <v/>
      </c>
      <c r="I53" s="78" t="str">
        <f t="shared" si="3"/>
        <v>—</v>
      </c>
      <c r="J53" s="80"/>
    </row>
    <row r="54" spans="2:10" ht="15" customHeight="1" x14ac:dyDescent="0.25">
      <c r="B54" s="81">
        <v>46</v>
      </c>
      <c r="C54" s="81" t="str">
        <f>TEXT(EDATE('Debt Snowball Calculator'!$K$6,45),"MMM YYYY")</f>
        <v>Feb 2030</v>
      </c>
      <c r="D54" s="82">
        <f>Engine!M57</f>
        <v>0</v>
      </c>
      <c r="E54" s="52"/>
      <c r="F54" s="52"/>
      <c r="G54" s="82" t="str">
        <f t="shared" si="4"/>
        <v/>
      </c>
      <c r="H54" s="82" t="str">
        <f t="shared" si="5"/>
        <v/>
      </c>
      <c r="I54" s="81" t="str">
        <f t="shared" si="3"/>
        <v>—</v>
      </c>
      <c r="J54" s="83"/>
    </row>
    <row r="55" spans="2:10" ht="15" customHeight="1" x14ac:dyDescent="0.25">
      <c r="B55" s="78">
        <v>47</v>
      </c>
      <c r="C55" s="78" t="str">
        <f>TEXT(EDATE('Debt Snowball Calculator'!$K$6,46),"MMM YYYY")</f>
        <v>Mar 2030</v>
      </c>
      <c r="D55" s="79">
        <f>Engine!M58</f>
        <v>0</v>
      </c>
      <c r="E55" s="52"/>
      <c r="F55" s="52"/>
      <c r="G55" s="79" t="str">
        <f t="shared" si="4"/>
        <v/>
      </c>
      <c r="H55" s="79" t="str">
        <f t="shared" si="5"/>
        <v/>
      </c>
      <c r="I55" s="78" t="str">
        <f t="shared" si="3"/>
        <v>—</v>
      </c>
      <c r="J55" s="80"/>
    </row>
    <row r="56" spans="2:10" ht="15" customHeight="1" x14ac:dyDescent="0.25">
      <c r="B56" s="81">
        <v>48</v>
      </c>
      <c r="C56" s="81" t="str">
        <f>TEXT(EDATE('Debt Snowball Calculator'!$K$6,47),"MMM YYYY")</f>
        <v>Apr 2030</v>
      </c>
      <c r="D56" s="82">
        <f>Engine!M59</f>
        <v>0</v>
      </c>
      <c r="E56" s="52"/>
      <c r="F56" s="52"/>
      <c r="G56" s="82" t="str">
        <f t="shared" si="4"/>
        <v/>
      </c>
      <c r="H56" s="82" t="str">
        <f t="shared" si="5"/>
        <v/>
      </c>
      <c r="I56" s="81" t="str">
        <f t="shared" si="3"/>
        <v>—</v>
      </c>
      <c r="J56" s="83"/>
    </row>
    <row r="57" spans="2:10" ht="15" customHeight="1" x14ac:dyDescent="0.25">
      <c r="B57" s="78">
        <v>49</v>
      </c>
      <c r="C57" s="78" t="str">
        <f>TEXT(EDATE('Debt Snowball Calculator'!$K$6,48),"MMM YYYY")</f>
        <v>May 2030</v>
      </c>
      <c r="D57" s="79">
        <f>Engine!M60</f>
        <v>0</v>
      </c>
      <c r="E57" s="52"/>
      <c r="F57" s="52"/>
      <c r="G57" s="79" t="str">
        <f t="shared" si="4"/>
        <v/>
      </c>
      <c r="H57" s="79" t="str">
        <f t="shared" si="5"/>
        <v/>
      </c>
      <c r="I57" s="78" t="str">
        <f t="shared" si="3"/>
        <v>—</v>
      </c>
      <c r="J57" s="80"/>
    </row>
    <row r="58" spans="2:10" ht="15" customHeight="1" x14ac:dyDescent="0.25">
      <c r="B58" s="81">
        <v>50</v>
      </c>
      <c r="C58" s="81" t="str">
        <f>TEXT(EDATE('Debt Snowball Calculator'!$K$6,49),"MMM YYYY")</f>
        <v>Jun 2030</v>
      </c>
      <c r="D58" s="82">
        <f>Engine!M61</f>
        <v>0</v>
      </c>
      <c r="E58" s="52"/>
      <c r="F58" s="52"/>
      <c r="G58" s="82" t="str">
        <f t="shared" si="4"/>
        <v/>
      </c>
      <c r="H58" s="82" t="str">
        <f t="shared" si="5"/>
        <v/>
      </c>
      <c r="I58" s="81" t="str">
        <f t="shared" si="3"/>
        <v>—</v>
      </c>
      <c r="J58" s="83"/>
    </row>
    <row r="59" spans="2:10" ht="15" customHeight="1" x14ac:dyDescent="0.25">
      <c r="B59" s="78">
        <v>51</v>
      </c>
      <c r="C59" s="78" t="str">
        <f>TEXT(EDATE('Debt Snowball Calculator'!$K$6,50),"MMM YYYY")</f>
        <v>Jul 2030</v>
      </c>
      <c r="D59" s="79">
        <f>Engine!M62</f>
        <v>0</v>
      </c>
      <c r="E59" s="52"/>
      <c r="F59" s="52"/>
      <c r="G59" s="79" t="str">
        <f t="shared" si="4"/>
        <v/>
      </c>
      <c r="H59" s="79" t="str">
        <f t="shared" si="5"/>
        <v/>
      </c>
      <c r="I59" s="78" t="str">
        <f t="shared" si="3"/>
        <v>—</v>
      </c>
      <c r="J59" s="80"/>
    </row>
    <row r="60" spans="2:10" ht="15" customHeight="1" x14ac:dyDescent="0.25">
      <c r="B60" s="81">
        <v>52</v>
      </c>
      <c r="C60" s="81" t="str">
        <f>TEXT(EDATE('Debt Snowball Calculator'!$K$6,51),"MMM YYYY")</f>
        <v>Aug 2030</v>
      </c>
      <c r="D60" s="82">
        <f>Engine!M63</f>
        <v>0</v>
      </c>
      <c r="E60" s="52"/>
      <c r="F60" s="52"/>
      <c r="G60" s="82" t="str">
        <f t="shared" si="4"/>
        <v/>
      </c>
      <c r="H60" s="82" t="str">
        <f t="shared" si="5"/>
        <v/>
      </c>
      <c r="I60" s="81" t="str">
        <f t="shared" si="3"/>
        <v>—</v>
      </c>
      <c r="J60" s="83"/>
    </row>
    <row r="61" spans="2:10" ht="15" customHeight="1" x14ac:dyDescent="0.25">
      <c r="B61" s="78">
        <v>53</v>
      </c>
      <c r="C61" s="78" t="str">
        <f>TEXT(EDATE('Debt Snowball Calculator'!$K$6,52),"MMM YYYY")</f>
        <v>Sep 2030</v>
      </c>
      <c r="D61" s="79">
        <f>Engine!M64</f>
        <v>0</v>
      </c>
      <c r="E61" s="52"/>
      <c r="F61" s="52"/>
      <c r="G61" s="79" t="str">
        <f t="shared" si="4"/>
        <v/>
      </c>
      <c r="H61" s="79" t="str">
        <f t="shared" si="5"/>
        <v/>
      </c>
      <c r="I61" s="78" t="str">
        <f t="shared" si="3"/>
        <v>—</v>
      </c>
      <c r="J61" s="80"/>
    </row>
    <row r="62" spans="2:10" ht="15" customHeight="1" x14ac:dyDescent="0.25">
      <c r="B62" s="81">
        <v>54</v>
      </c>
      <c r="C62" s="81" t="str">
        <f>TEXT(EDATE('Debt Snowball Calculator'!$K$6,53),"MMM YYYY")</f>
        <v>Oct 2030</v>
      </c>
      <c r="D62" s="82">
        <f>Engine!M65</f>
        <v>0</v>
      </c>
      <c r="E62" s="52"/>
      <c r="F62" s="52"/>
      <c r="G62" s="82" t="str">
        <f t="shared" si="4"/>
        <v/>
      </c>
      <c r="H62" s="82" t="str">
        <f t="shared" si="5"/>
        <v/>
      </c>
      <c r="I62" s="81" t="str">
        <f t="shared" si="3"/>
        <v>—</v>
      </c>
      <c r="J62" s="83"/>
    </row>
    <row r="63" spans="2:10" ht="15" customHeight="1" x14ac:dyDescent="0.25">
      <c r="B63" s="78">
        <v>55</v>
      </c>
      <c r="C63" s="78" t="str">
        <f>TEXT(EDATE('Debt Snowball Calculator'!$K$6,54),"MMM YYYY")</f>
        <v>Nov 2030</v>
      </c>
      <c r="D63" s="79">
        <f>Engine!M66</f>
        <v>0</v>
      </c>
      <c r="E63" s="52"/>
      <c r="F63" s="52"/>
      <c r="G63" s="79" t="str">
        <f t="shared" si="4"/>
        <v/>
      </c>
      <c r="H63" s="79" t="str">
        <f t="shared" si="5"/>
        <v/>
      </c>
      <c r="I63" s="78" t="str">
        <f t="shared" si="3"/>
        <v>—</v>
      </c>
      <c r="J63" s="80"/>
    </row>
    <row r="64" spans="2:10" ht="15" customHeight="1" x14ac:dyDescent="0.25">
      <c r="B64" s="81">
        <v>56</v>
      </c>
      <c r="C64" s="81" t="str">
        <f>TEXT(EDATE('Debt Snowball Calculator'!$K$6,55),"MMM YYYY")</f>
        <v>Dec 2030</v>
      </c>
      <c r="D64" s="82">
        <f>Engine!M67</f>
        <v>0</v>
      </c>
      <c r="E64" s="52"/>
      <c r="F64" s="52"/>
      <c r="G64" s="82" t="str">
        <f t="shared" si="4"/>
        <v/>
      </c>
      <c r="H64" s="82" t="str">
        <f t="shared" si="5"/>
        <v/>
      </c>
      <c r="I64" s="81" t="str">
        <f t="shared" si="3"/>
        <v>—</v>
      </c>
      <c r="J64" s="83"/>
    </row>
    <row r="65" spans="2:10" ht="15" customHeight="1" x14ac:dyDescent="0.25">
      <c r="B65" s="78">
        <v>57</v>
      </c>
      <c r="C65" s="78" t="str">
        <f>TEXT(EDATE('Debt Snowball Calculator'!$K$6,56),"MMM YYYY")</f>
        <v>Jan 2031</v>
      </c>
      <c r="D65" s="79">
        <f>Engine!M68</f>
        <v>0</v>
      </c>
      <c r="E65" s="52"/>
      <c r="F65" s="52"/>
      <c r="G65" s="79" t="str">
        <f t="shared" si="4"/>
        <v/>
      </c>
      <c r="H65" s="79" t="str">
        <f t="shared" si="5"/>
        <v/>
      </c>
      <c r="I65" s="78" t="str">
        <f t="shared" si="3"/>
        <v>—</v>
      </c>
      <c r="J65" s="80"/>
    </row>
    <row r="66" spans="2:10" ht="15" customHeight="1" x14ac:dyDescent="0.25">
      <c r="B66" s="81">
        <v>58</v>
      </c>
      <c r="C66" s="81" t="str">
        <f>TEXT(EDATE('Debt Snowball Calculator'!$K$6,57),"MMM YYYY")</f>
        <v>Feb 2031</v>
      </c>
      <c r="D66" s="82">
        <f>Engine!M69</f>
        <v>0</v>
      </c>
      <c r="E66" s="52"/>
      <c r="F66" s="52"/>
      <c r="G66" s="82" t="str">
        <f t="shared" si="4"/>
        <v/>
      </c>
      <c r="H66" s="82" t="str">
        <f t="shared" si="5"/>
        <v/>
      </c>
      <c r="I66" s="81" t="str">
        <f t="shared" si="3"/>
        <v>—</v>
      </c>
      <c r="J66" s="83"/>
    </row>
    <row r="67" spans="2:10" ht="15" customHeight="1" x14ac:dyDescent="0.25">
      <c r="B67" s="78">
        <v>59</v>
      </c>
      <c r="C67" s="78" t="str">
        <f>TEXT(EDATE('Debt Snowball Calculator'!$K$6,58),"MMM YYYY")</f>
        <v>Mar 2031</v>
      </c>
      <c r="D67" s="79">
        <f>Engine!M70</f>
        <v>0</v>
      </c>
      <c r="E67" s="52"/>
      <c r="F67" s="52"/>
      <c r="G67" s="79" t="str">
        <f t="shared" si="4"/>
        <v/>
      </c>
      <c r="H67" s="79" t="str">
        <f t="shared" si="5"/>
        <v/>
      </c>
      <c r="I67" s="78" t="str">
        <f t="shared" si="3"/>
        <v>—</v>
      </c>
      <c r="J67" s="80"/>
    </row>
    <row r="68" spans="2:10" ht="15" customHeight="1" x14ac:dyDescent="0.25">
      <c r="B68" s="81">
        <v>60</v>
      </c>
      <c r="C68" s="81" t="str">
        <f>TEXT(EDATE('Debt Snowball Calculator'!$K$6,59),"MMM YYYY")</f>
        <v>Apr 2031</v>
      </c>
      <c r="D68" s="82">
        <f>Engine!M71</f>
        <v>0</v>
      </c>
      <c r="E68" s="52"/>
      <c r="F68" s="52"/>
      <c r="G68" s="82" t="str">
        <f t="shared" si="4"/>
        <v/>
      </c>
      <c r="H68" s="82" t="str">
        <f t="shared" si="5"/>
        <v/>
      </c>
      <c r="I68" s="81" t="str">
        <f t="shared" si="3"/>
        <v>—</v>
      </c>
      <c r="J68" s="83"/>
    </row>
    <row r="70" spans="2:10" ht="15" customHeight="1" x14ac:dyDescent="0.25">
      <c r="B70" s="9" t="s">
        <v>137</v>
      </c>
      <c r="C70" s="9"/>
      <c r="D70" s="9"/>
      <c r="E70" s="9"/>
      <c r="F70" s="9"/>
      <c r="G70" s="9"/>
      <c r="H70" s="9"/>
      <c r="I70" s="9"/>
      <c r="J70" s="9"/>
    </row>
  </sheetData>
  <mergeCells count="4">
    <mergeCell ref="B2:J2"/>
    <mergeCell ref="B3:J3"/>
    <mergeCell ref="B6:J6"/>
    <mergeCell ref="B70:J70"/>
  </mergeCells>
  <conditionalFormatting sqref="J9:J68">
    <cfRule type="expression" dxfId="2" priority="2">
      <formula>ISNUMBER(SEARCH("✅",J9))</formula>
    </cfRule>
    <cfRule type="expression" dxfId="1" priority="3">
      <formula>ISNUMBER(SEARCH("⚠️",J9))</formula>
    </cfRule>
    <cfRule type="expression" dxfId="0" priority="4">
      <formula>ISNUMBER(SEARCH("❌",J9))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O71"/>
  <sheetViews>
    <sheetView zoomScaleNormal="100" workbookViewId="0"/>
  </sheetViews>
  <sheetFormatPr defaultColWidth="8.7109375" defaultRowHeight="15" x14ac:dyDescent="0.25"/>
  <sheetData>
    <row r="1" spans="1:41" ht="17.25" customHeight="1" x14ac:dyDescent="0.3">
      <c r="A1" s="95" t="s">
        <v>138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</row>
    <row r="2" spans="1:41" ht="15" customHeight="1" x14ac:dyDescent="0.25">
      <c r="A2" s="96" t="s">
        <v>139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</row>
    <row r="4" spans="1:41" ht="15" customHeight="1" x14ac:dyDescent="0.25">
      <c r="A4" t="s">
        <v>140</v>
      </c>
      <c r="B4" s="84">
        <f>'Debt Snowball Calculator'!C6+'Debt Snowball Calculator'!F6</f>
        <v>0.01</v>
      </c>
    </row>
    <row r="5" spans="1:41" ht="15" customHeight="1" x14ac:dyDescent="0.25">
      <c r="A5" t="s">
        <v>141</v>
      </c>
      <c r="B5" s="84">
        <f>B4+50</f>
        <v>50.01</v>
      </c>
    </row>
    <row r="6" spans="1:41" ht="15" customHeight="1" x14ac:dyDescent="0.25">
      <c r="A6" t="s">
        <v>142</v>
      </c>
      <c r="B6" s="84">
        <f>B4+100</f>
        <v>100.01</v>
      </c>
    </row>
    <row r="7" spans="1:41" ht="15" customHeight="1" x14ac:dyDescent="0.25">
      <c r="A7" t="s">
        <v>143</v>
      </c>
      <c r="C7" s="85">
        <f>IFERROR('Debt Snowball Calculator'!D9/12,0)</f>
        <v>3.3250000000000002E-2</v>
      </c>
      <c r="D7" s="85">
        <f>IFERROR('Debt Snowball Calculator'!D10/12,0)</f>
        <v>1.6583333333333335E-2</v>
      </c>
      <c r="E7" s="85">
        <f>IFERROR('Debt Snowball Calculator'!D11/12,0)</f>
        <v>6.2499999999999995E-3</v>
      </c>
      <c r="F7" s="85">
        <f>IFERROR('Debt Snowball Calculator'!D12/12,0)</f>
        <v>5.0000000000000001E-3</v>
      </c>
      <c r="G7" s="85">
        <f>IFERROR('Debt Snowball Calculator'!D13/12,0)</f>
        <v>0</v>
      </c>
      <c r="H7" s="85">
        <f>IFERROR('Debt Snowball Calculator'!D14/12,0)</f>
        <v>0</v>
      </c>
      <c r="I7" s="85">
        <f>IFERROR('Debt Snowball Calculator'!D15/12,0)</f>
        <v>0</v>
      </c>
      <c r="J7" s="85">
        <f>IFERROR('Debt Snowball Calculator'!D16/12,0)</f>
        <v>0</v>
      </c>
      <c r="K7" s="85">
        <f>IFERROR('Debt Snowball Calculator'!D17/12,0)</f>
        <v>0</v>
      </c>
      <c r="L7" s="85">
        <f>IFERROR('Debt Snowball Calculator'!D18/12,0)</f>
        <v>0</v>
      </c>
    </row>
    <row r="8" spans="1:41" ht="15" customHeight="1" x14ac:dyDescent="0.25">
      <c r="A8" t="s">
        <v>144</v>
      </c>
      <c r="C8" s="84">
        <f>IFERROR(IF('Debt Snowball Calculator'!E9="",0,'Debt Snowball Calculator'!E9),0)</f>
        <v>0</v>
      </c>
      <c r="D8" s="84">
        <f>IFERROR(IF('Debt Snowball Calculator'!E10="",0,'Debt Snowball Calculator'!E10),0)</f>
        <v>0</v>
      </c>
      <c r="E8" s="84">
        <f>IFERROR(IF('Debt Snowball Calculator'!E11="",0,'Debt Snowball Calculator'!E11),0)</f>
        <v>0</v>
      </c>
      <c r="F8" s="84">
        <f>IFERROR(IF('Debt Snowball Calculator'!E12="",0,'Debt Snowball Calculator'!E12),0)</f>
        <v>0</v>
      </c>
      <c r="G8" s="84">
        <f>IFERROR(IF('Debt Snowball Calculator'!E13="",0,'Debt Snowball Calculator'!E13),0)</f>
        <v>0</v>
      </c>
      <c r="H8" s="84">
        <f>IFERROR(IF('Debt Snowball Calculator'!E14="",0,'Debt Snowball Calculator'!E14),0)</f>
        <v>0</v>
      </c>
      <c r="I8" s="84">
        <f>IFERROR(IF('Debt Snowball Calculator'!E15="",0,'Debt Snowball Calculator'!E15),0)</f>
        <v>0</v>
      </c>
      <c r="J8" s="84">
        <f>IFERROR(IF('Debt Snowball Calculator'!E16="",0,'Debt Snowball Calculator'!E16),0)</f>
        <v>0</v>
      </c>
      <c r="K8" s="84">
        <f>IFERROR(IF('Debt Snowball Calculator'!E17="",0,'Debt Snowball Calculator'!E17),0)</f>
        <v>0</v>
      </c>
      <c r="L8" s="84">
        <f>IFERROR(IF('Debt Snowball Calculator'!E18="",0,'Debt Snowball Calculator'!E18),0)</f>
        <v>0</v>
      </c>
    </row>
    <row r="9" spans="1:41" ht="15" customHeight="1" x14ac:dyDescent="0.25">
      <c r="A9" t="s">
        <v>145</v>
      </c>
      <c r="C9" s="86">
        <f>IFERROR(IF('Debt Snowball Calculator'!F9="",999,IF('Debt Snowball Calculator'!C9="",999,IF('Debt Snowball Calculator'!C9=0,999,'Debt Snowball Calculator'!F9))),999)</f>
        <v>999</v>
      </c>
      <c r="D9" s="86">
        <f>IFERROR(IF('Debt Snowball Calculator'!F10="",999,IF('Debt Snowball Calculator'!C10="",999,IF('Debt Snowball Calculator'!C10=0,999,'Debt Snowball Calculator'!F10))),999)</f>
        <v>999</v>
      </c>
      <c r="E9" s="86">
        <f>IFERROR(IF('Debt Snowball Calculator'!F11="",999,IF('Debt Snowball Calculator'!C11="",999,IF('Debt Snowball Calculator'!C11=0,999,'Debt Snowball Calculator'!F11))),999)</f>
        <v>999</v>
      </c>
      <c r="F9" s="86">
        <f>IFERROR(IF('Debt Snowball Calculator'!F12="",999,IF('Debt Snowball Calculator'!C12="",999,IF('Debt Snowball Calculator'!C12=0,999,'Debt Snowball Calculator'!F12))),999)</f>
        <v>999</v>
      </c>
      <c r="G9" s="86">
        <f>IFERROR(IF('Debt Snowball Calculator'!F13="",999,IF('Debt Snowball Calculator'!C13="",999,IF('Debt Snowball Calculator'!C13=0,999,'Debt Snowball Calculator'!F13))),999)</f>
        <v>999</v>
      </c>
      <c r="H9" s="86">
        <f>IFERROR(IF('Debt Snowball Calculator'!F14="",999,IF('Debt Snowball Calculator'!C14="",999,IF('Debt Snowball Calculator'!C14=0,999,'Debt Snowball Calculator'!F14))),999)</f>
        <v>999</v>
      </c>
      <c r="I9" s="86">
        <f>IFERROR(IF('Debt Snowball Calculator'!F15="",999,IF('Debt Snowball Calculator'!C15="",999,IF('Debt Snowball Calculator'!C15=0,999,'Debt Snowball Calculator'!F15))),999)</f>
        <v>999</v>
      </c>
      <c r="J9" s="86">
        <f>IFERROR(IF('Debt Snowball Calculator'!F16="",999,IF('Debt Snowball Calculator'!C16="",999,IF('Debt Snowball Calculator'!C16=0,999,'Debt Snowball Calculator'!F16))),999)</f>
        <v>999</v>
      </c>
      <c r="K9" s="86">
        <f>IFERROR(IF('Debt Snowball Calculator'!F17="",999,IF('Debt Snowball Calculator'!C17="",999,IF('Debt Snowball Calculator'!C17=0,999,'Debt Snowball Calculator'!F17))),999)</f>
        <v>999</v>
      </c>
      <c r="L9" s="86">
        <f>IFERROR(IF('Debt Snowball Calculator'!F18="",999,IF('Debt Snowball Calculator'!C18="",999,IF('Debt Snowball Calculator'!C18=0,999,'Debt Snowball Calculator'!F18))),999)</f>
        <v>999</v>
      </c>
    </row>
    <row r="10" spans="1:41" ht="15" customHeight="1" x14ac:dyDescent="0.25">
      <c r="A10" s="87" t="s">
        <v>116</v>
      </c>
      <c r="B10" s="87" t="s">
        <v>146</v>
      </c>
      <c r="C10" s="87" t="s">
        <v>147</v>
      </c>
      <c r="D10" s="87" t="s">
        <v>148</v>
      </c>
      <c r="E10" s="87" t="s">
        <v>149</v>
      </c>
      <c r="F10" s="87" t="s">
        <v>150</v>
      </c>
      <c r="G10" s="87" t="s">
        <v>151</v>
      </c>
      <c r="H10" s="87" t="s">
        <v>152</v>
      </c>
      <c r="I10" s="87" t="s">
        <v>153</v>
      </c>
      <c r="J10" s="87" t="s">
        <v>154</v>
      </c>
      <c r="K10" s="87" t="s">
        <v>155</v>
      </c>
      <c r="L10" s="87" t="s">
        <v>156</v>
      </c>
      <c r="M10" s="87" t="s">
        <v>157</v>
      </c>
      <c r="N10" s="87" t="s">
        <v>158</v>
      </c>
      <c r="O10" s="87" t="s">
        <v>159</v>
      </c>
      <c r="P10" s="87" t="s">
        <v>160</v>
      </c>
      <c r="R10" s="87" t="s">
        <v>116</v>
      </c>
      <c r="S10" s="87" t="s">
        <v>161</v>
      </c>
      <c r="T10" s="87" t="s">
        <v>162</v>
      </c>
      <c r="U10" s="87" t="s">
        <v>163</v>
      </c>
      <c r="V10" s="87" t="s">
        <v>164</v>
      </c>
      <c r="W10" s="87" t="s">
        <v>165</v>
      </c>
      <c r="X10" s="87" t="s">
        <v>166</v>
      </c>
      <c r="Y10" s="87" t="s">
        <v>167</v>
      </c>
      <c r="Z10" s="87" t="s">
        <v>168</v>
      </c>
      <c r="AA10" s="87" t="s">
        <v>169</v>
      </c>
      <c r="AB10" s="87" t="s">
        <v>170</v>
      </c>
      <c r="AC10" s="87" t="s">
        <v>171</v>
      </c>
      <c r="AD10" s="87" t="s">
        <v>116</v>
      </c>
      <c r="AE10" s="87" t="s">
        <v>172</v>
      </c>
      <c r="AF10" s="87" t="s">
        <v>162</v>
      </c>
      <c r="AG10" s="87" t="s">
        <v>163</v>
      </c>
      <c r="AH10" s="87" t="s">
        <v>164</v>
      </c>
      <c r="AI10" s="87" t="s">
        <v>165</v>
      </c>
      <c r="AJ10" s="87" t="s">
        <v>166</v>
      </c>
      <c r="AK10" s="87" t="s">
        <v>167</v>
      </c>
      <c r="AL10" s="87" t="s">
        <v>168</v>
      </c>
      <c r="AM10" s="87" t="s">
        <v>169</v>
      </c>
      <c r="AN10" s="87" t="s">
        <v>170</v>
      </c>
      <c r="AO10" s="87" t="s">
        <v>171</v>
      </c>
    </row>
    <row r="11" spans="1:41" ht="15" customHeight="1" x14ac:dyDescent="0.25">
      <c r="A11">
        <v>0</v>
      </c>
      <c r="B11" s="84">
        <f t="shared" ref="B11:B42" si="0">SUM(C11:L11)</f>
        <v>0</v>
      </c>
      <c r="C11" s="84">
        <f>IFERROR(IF('Debt Snowball Calculator'!C9="",0,'Debt Snowball Calculator'!C9),0)</f>
        <v>0</v>
      </c>
      <c r="D11" s="84">
        <f>IFERROR(IF('Debt Snowball Calculator'!C10="",0,'Debt Snowball Calculator'!C10),0)</f>
        <v>0</v>
      </c>
      <c r="E11" s="84">
        <f>IFERROR(IF('Debt Snowball Calculator'!C11="",0,'Debt Snowball Calculator'!C11),0)</f>
        <v>0</v>
      </c>
      <c r="F11" s="84">
        <f>IFERROR(IF('Debt Snowball Calculator'!C12="",0,'Debt Snowball Calculator'!C12),0)</f>
        <v>0</v>
      </c>
      <c r="G11" s="84">
        <f>IFERROR(IF('Debt Snowball Calculator'!C13="",0,'Debt Snowball Calculator'!C13),0)</f>
        <v>0</v>
      </c>
      <c r="H11" s="84">
        <f>IFERROR(IF('Debt Snowball Calculator'!C14="",0,'Debt Snowball Calculator'!C14),0)</f>
        <v>0</v>
      </c>
      <c r="I11" s="84">
        <f>IFERROR(IF('Debt Snowball Calculator'!C15="",0,'Debt Snowball Calculator'!C15),0)</f>
        <v>0</v>
      </c>
      <c r="J11" s="84">
        <f>IFERROR(IF('Debt Snowball Calculator'!C16="",0,'Debt Snowball Calculator'!C16),0)</f>
        <v>0</v>
      </c>
      <c r="K11" s="84">
        <f>IFERROR(IF('Debt Snowball Calculator'!C17="",0,'Debt Snowball Calculator'!C17),0)</f>
        <v>0</v>
      </c>
      <c r="L11" s="84">
        <f>IFERROR(IF('Debt Snowball Calculator'!C18="",0,'Debt Snowball Calculator'!C18),0)</f>
        <v>0</v>
      </c>
      <c r="M11" s="84">
        <v>0</v>
      </c>
      <c r="N11" s="84">
        <v>0</v>
      </c>
      <c r="O11" s="84">
        <v>0</v>
      </c>
      <c r="P11" s="84">
        <v>0</v>
      </c>
      <c r="R11">
        <v>0</v>
      </c>
      <c r="S11" s="84">
        <f t="shared" ref="S11:S42" si="1">SUM(T11:AC11)</f>
        <v>0</v>
      </c>
      <c r="T11" s="84">
        <f t="shared" ref="T11:AC11" si="2">C11</f>
        <v>0</v>
      </c>
      <c r="U11" s="84">
        <f t="shared" si="2"/>
        <v>0</v>
      </c>
      <c r="V11" s="84">
        <f t="shared" si="2"/>
        <v>0</v>
      </c>
      <c r="W11" s="84">
        <f t="shared" si="2"/>
        <v>0</v>
      </c>
      <c r="X11" s="84">
        <f t="shared" si="2"/>
        <v>0</v>
      </c>
      <c r="Y11" s="84">
        <f t="shared" si="2"/>
        <v>0</v>
      </c>
      <c r="Z11" s="84">
        <f t="shared" si="2"/>
        <v>0</v>
      </c>
      <c r="AA11" s="84">
        <f t="shared" si="2"/>
        <v>0</v>
      </c>
      <c r="AB11" s="84">
        <f t="shared" si="2"/>
        <v>0</v>
      </c>
      <c r="AC11" s="84">
        <f t="shared" si="2"/>
        <v>0</v>
      </c>
      <c r="AD11">
        <v>0</v>
      </c>
      <c r="AE11" s="84">
        <f t="shared" ref="AE11:AE42" si="3">SUM(AF11:AO11)</f>
        <v>0</v>
      </c>
      <c r="AF11" s="84">
        <f t="shared" ref="AF11:AO11" si="4">C11</f>
        <v>0</v>
      </c>
      <c r="AG11" s="84">
        <f t="shared" si="4"/>
        <v>0</v>
      </c>
      <c r="AH11" s="84">
        <f t="shared" si="4"/>
        <v>0</v>
      </c>
      <c r="AI11" s="84">
        <f t="shared" si="4"/>
        <v>0</v>
      </c>
      <c r="AJ11" s="84">
        <f t="shared" si="4"/>
        <v>0</v>
      </c>
      <c r="AK11" s="84">
        <f t="shared" si="4"/>
        <v>0</v>
      </c>
      <c r="AL11" s="84">
        <f t="shared" si="4"/>
        <v>0</v>
      </c>
      <c r="AM11" s="84">
        <f t="shared" si="4"/>
        <v>0</v>
      </c>
      <c r="AN11" s="84">
        <f t="shared" si="4"/>
        <v>0</v>
      </c>
      <c r="AO11" s="84">
        <f t="shared" si="4"/>
        <v>0</v>
      </c>
    </row>
    <row r="12" spans="1:41" ht="15" customHeight="1" x14ac:dyDescent="0.25">
      <c r="A12">
        <v>1</v>
      </c>
      <c r="B12" s="84">
        <f t="shared" si="0"/>
        <v>0</v>
      </c>
      <c r="C12" s="84">
        <f t="shared" ref="C12:C43" si="5">IF(C11&lt;=0,0,MAX(0,(C11*(1+C$7))-(IF(C11&gt;0,(C$8+(C11*(1+C$7))-ABS(C$8-(C11*(1+C$7))))/2,0))-(IF(AND(C$9=MIN(IF(C11&gt;0,C$9,999),IF(D11&gt;0,D$9,999),IF(E11&gt;0,E$9,999),IF(F11&gt;0,F$9,999),IF(G11&gt;0,G$9,999),IF(H11&gt;0,H$9,999),IF(I11&gt;0,I$9,999),IF(J11&gt;0,J$9,999),IF(K11&gt;0,K$9,999),IF(L11&gt;0,L$9,999)),C11&gt;0),1,0)*MIN(MAX(0,$B$4-(IF(C11&gt;0,(C$8+(C11*(1+C$7))-ABS(C$8-(C11*(1+C$7))))/2,0)+IF(D11&gt;0,(D$8+(D11*(1+D$7))-ABS(D$8-(D11*(1+D$7))))/2,0)+IF(E11&gt;0,(E$8+(E11*(1+E$7))-ABS(E$8-(E11*(1+E$7))))/2,0)+IF(F11&gt;0,(F$8+(F11*(1+F$7))-ABS(F$8-(F11*(1+F$7))))/2,0)+IF(G11&gt;0,(G$8+(G11*(1+G$7))-ABS(G$8-(G11*(1+G$7))))/2,0)+IF(H11&gt;0,(H$8+(H11*(1+H$7))-ABS(H$8-(H11*(1+H$7))))/2,0)+IF(I11&gt;0,(I$8+(I11*(1+I$7))-ABS(I$8-(I11*(1+I$7))))/2,0)+IF(J11&gt;0,(J$8+(J11*(1+J$7))-ABS(J$8-(J11*(1+J$7))))/2,0)+IF(K11&gt;0,(K$8+(K11*(1+K$7))-ABS(K$8-(K11*(1+K$7))))/2,0)+IF(L11&gt;0,(L$8+(L11*(1+L$7))-ABS(L$8-(L11*(1+L$7))))/2,0))),((C11*(1+C$7))-(IF(C11&gt;0,(C$8+(C11*(1+C$7))-ABS(C$8-(C11*(1+C$7))))/2,0)))))))</f>
        <v>0</v>
      </c>
      <c r="D12" s="84">
        <f t="shared" ref="D12:D43" si="6">IF(D11&lt;=0,0,MAX(0,(D11*(1+D$7))-(IF(D11&gt;0,(D$8+(D11*(1+D$7))-ABS(D$8-(D11*(1+D$7))))/2,0))-(IF(AND(D$9=MIN(IF(C11&gt;0,C$9,999),IF(D11&gt;0,D$9,999),IF(E11&gt;0,E$9,999),IF(F11&gt;0,F$9,999),IF(G11&gt;0,G$9,999),IF(H11&gt;0,H$9,999),IF(I11&gt;0,I$9,999),IF(J11&gt;0,J$9,999),IF(K11&gt;0,K$9,999),IF(L11&gt;0,L$9,999)),D11&gt;0),1,0)*MIN(MAX(0,$B$4-(IF(C11&gt;0,(C$8+(C11*(1+C$7))-ABS(C$8-(C11*(1+C$7))))/2,0)+IF(D11&gt;0,(D$8+(D11*(1+D$7))-ABS(D$8-(D11*(1+D$7))))/2,0)+IF(E11&gt;0,(E$8+(E11*(1+E$7))-ABS(E$8-(E11*(1+E$7))))/2,0)+IF(F11&gt;0,(F$8+(F11*(1+F$7))-ABS(F$8-(F11*(1+F$7))))/2,0)+IF(G11&gt;0,(G$8+(G11*(1+G$7))-ABS(G$8-(G11*(1+G$7))))/2,0)+IF(H11&gt;0,(H$8+(H11*(1+H$7))-ABS(H$8-(H11*(1+H$7))))/2,0)+IF(I11&gt;0,(I$8+(I11*(1+I$7))-ABS(I$8-(I11*(1+I$7))))/2,0)+IF(J11&gt;0,(J$8+(J11*(1+J$7))-ABS(J$8-(J11*(1+J$7))))/2,0)+IF(K11&gt;0,(K$8+(K11*(1+K$7))-ABS(K$8-(K11*(1+K$7))))/2,0)+IF(L11&gt;0,(L$8+(L11*(1+L$7))-ABS(L$8-(L11*(1+L$7))))/2,0))),((D11*(1+D$7))-(IF(D11&gt;0,(D$8+(D11*(1+D$7))-ABS(D$8-(D11*(1+D$7))))/2,0)))))))</f>
        <v>0</v>
      </c>
      <c r="E12" s="84">
        <f t="shared" ref="E12:E43" si="7">IF(E11&lt;=0,0,MAX(0,(E11*(1+E$7))-(IF(E11&gt;0,(E$8+(E11*(1+E$7))-ABS(E$8-(E11*(1+E$7))))/2,0))-(IF(AND(E$9=MIN(IF(C11&gt;0,C$9,999),IF(D11&gt;0,D$9,999),IF(E11&gt;0,E$9,999),IF(F11&gt;0,F$9,999),IF(G11&gt;0,G$9,999),IF(H11&gt;0,H$9,999),IF(I11&gt;0,I$9,999),IF(J11&gt;0,J$9,999),IF(K11&gt;0,K$9,999),IF(L11&gt;0,L$9,999)),E11&gt;0),1,0)*MIN(MAX(0,$B$4-(IF(C11&gt;0,(C$8+(C11*(1+C$7))-ABS(C$8-(C11*(1+C$7))))/2,0)+IF(D11&gt;0,(D$8+(D11*(1+D$7))-ABS(D$8-(D11*(1+D$7))))/2,0)+IF(E11&gt;0,(E$8+(E11*(1+E$7))-ABS(E$8-(E11*(1+E$7))))/2,0)+IF(F11&gt;0,(F$8+(F11*(1+F$7))-ABS(F$8-(F11*(1+F$7))))/2,0)+IF(G11&gt;0,(G$8+(G11*(1+G$7))-ABS(G$8-(G11*(1+G$7))))/2,0)+IF(H11&gt;0,(H$8+(H11*(1+H$7))-ABS(H$8-(H11*(1+H$7))))/2,0)+IF(I11&gt;0,(I$8+(I11*(1+I$7))-ABS(I$8-(I11*(1+I$7))))/2,0)+IF(J11&gt;0,(J$8+(J11*(1+J$7))-ABS(J$8-(J11*(1+J$7))))/2,0)+IF(K11&gt;0,(K$8+(K11*(1+K$7))-ABS(K$8-(K11*(1+K$7))))/2,0)+IF(L11&gt;0,(L$8+(L11*(1+L$7))-ABS(L$8-(L11*(1+L$7))))/2,0))),((E11*(1+E$7))-(IF(E11&gt;0,(E$8+(E11*(1+E$7))-ABS(E$8-(E11*(1+E$7))))/2,0)))))))</f>
        <v>0</v>
      </c>
      <c r="F12" s="84">
        <f t="shared" ref="F12:F43" si="8">IF(F11&lt;=0,0,MAX(0,(F11*(1+F$7))-(IF(F11&gt;0,(F$8+(F11*(1+F$7))-ABS(F$8-(F11*(1+F$7))))/2,0))-(IF(AND(F$9=MIN(IF(C11&gt;0,C$9,999),IF(D11&gt;0,D$9,999),IF(E11&gt;0,E$9,999),IF(F11&gt;0,F$9,999),IF(G11&gt;0,G$9,999),IF(H11&gt;0,H$9,999),IF(I11&gt;0,I$9,999),IF(J11&gt;0,J$9,999),IF(K11&gt;0,K$9,999),IF(L11&gt;0,L$9,999)),F11&gt;0),1,0)*MIN(MAX(0,$B$4-(IF(C11&gt;0,(C$8+(C11*(1+C$7))-ABS(C$8-(C11*(1+C$7))))/2,0)+IF(D11&gt;0,(D$8+(D11*(1+D$7))-ABS(D$8-(D11*(1+D$7))))/2,0)+IF(E11&gt;0,(E$8+(E11*(1+E$7))-ABS(E$8-(E11*(1+E$7))))/2,0)+IF(F11&gt;0,(F$8+(F11*(1+F$7))-ABS(F$8-(F11*(1+F$7))))/2,0)+IF(G11&gt;0,(G$8+(G11*(1+G$7))-ABS(G$8-(G11*(1+G$7))))/2,0)+IF(H11&gt;0,(H$8+(H11*(1+H$7))-ABS(H$8-(H11*(1+H$7))))/2,0)+IF(I11&gt;0,(I$8+(I11*(1+I$7))-ABS(I$8-(I11*(1+I$7))))/2,0)+IF(J11&gt;0,(J$8+(J11*(1+J$7))-ABS(J$8-(J11*(1+J$7))))/2,0)+IF(K11&gt;0,(K$8+(K11*(1+K$7))-ABS(K$8-(K11*(1+K$7))))/2,0)+IF(L11&gt;0,(L$8+(L11*(1+L$7))-ABS(L$8-(L11*(1+L$7))))/2,0))),((F11*(1+F$7))-(IF(F11&gt;0,(F$8+(F11*(1+F$7))-ABS(F$8-(F11*(1+F$7))))/2,0)))))))</f>
        <v>0</v>
      </c>
      <c r="G12" s="84">
        <f t="shared" ref="G12:G43" si="9">IF(G11&lt;=0,0,MAX(0,(G11*(1+G$7))-(IF(G11&gt;0,(G$8+(G11*(1+G$7))-ABS(G$8-(G11*(1+G$7))))/2,0))-(IF(AND(G$9=MIN(IF(C11&gt;0,C$9,999),IF(D11&gt;0,D$9,999),IF(E11&gt;0,E$9,999),IF(F11&gt;0,F$9,999),IF(G11&gt;0,G$9,999),IF(H11&gt;0,H$9,999),IF(I11&gt;0,I$9,999),IF(J11&gt;0,J$9,999),IF(K11&gt;0,K$9,999),IF(L11&gt;0,L$9,999)),G11&gt;0),1,0)*MIN(MAX(0,$B$4-(IF(C11&gt;0,(C$8+(C11*(1+C$7))-ABS(C$8-(C11*(1+C$7))))/2,0)+IF(D11&gt;0,(D$8+(D11*(1+D$7))-ABS(D$8-(D11*(1+D$7))))/2,0)+IF(E11&gt;0,(E$8+(E11*(1+E$7))-ABS(E$8-(E11*(1+E$7))))/2,0)+IF(F11&gt;0,(F$8+(F11*(1+F$7))-ABS(F$8-(F11*(1+F$7))))/2,0)+IF(G11&gt;0,(G$8+(G11*(1+G$7))-ABS(G$8-(G11*(1+G$7))))/2,0)+IF(H11&gt;0,(H$8+(H11*(1+H$7))-ABS(H$8-(H11*(1+H$7))))/2,0)+IF(I11&gt;0,(I$8+(I11*(1+I$7))-ABS(I$8-(I11*(1+I$7))))/2,0)+IF(J11&gt;0,(J$8+(J11*(1+J$7))-ABS(J$8-(J11*(1+J$7))))/2,0)+IF(K11&gt;0,(K$8+(K11*(1+K$7))-ABS(K$8-(K11*(1+K$7))))/2,0)+IF(L11&gt;0,(L$8+(L11*(1+L$7))-ABS(L$8-(L11*(1+L$7))))/2,0))),((G11*(1+G$7))-(IF(G11&gt;0,(G$8+(G11*(1+G$7))-ABS(G$8-(G11*(1+G$7))))/2,0)))))))</f>
        <v>0</v>
      </c>
      <c r="H12" s="84">
        <f t="shared" ref="H12:H43" si="10">IF(H11&lt;=0,0,MAX(0,(H11*(1+H$7))-(IF(H11&gt;0,(H$8+(H11*(1+H$7))-ABS(H$8-(H11*(1+H$7))))/2,0))-(IF(AND(H$9=MIN(IF(C11&gt;0,C$9,999),IF(D11&gt;0,D$9,999),IF(E11&gt;0,E$9,999),IF(F11&gt;0,F$9,999),IF(G11&gt;0,G$9,999),IF(H11&gt;0,H$9,999),IF(I11&gt;0,I$9,999),IF(J11&gt;0,J$9,999),IF(K11&gt;0,K$9,999),IF(L11&gt;0,L$9,999)),H11&gt;0),1,0)*MIN(MAX(0,$B$4-(IF(C11&gt;0,(C$8+(C11*(1+C$7))-ABS(C$8-(C11*(1+C$7))))/2,0)+IF(D11&gt;0,(D$8+(D11*(1+D$7))-ABS(D$8-(D11*(1+D$7))))/2,0)+IF(E11&gt;0,(E$8+(E11*(1+E$7))-ABS(E$8-(E11*(1+E$7))))/2,0)+IF(F11&gt;0,(F$8+(F11*(1+F$7))-ABS(F$8-(F11*(1+F$7))))/2,0)+IF(G11&gt;0,(G$8+(G11*(1+G$7))-ABS(G$8-(G11*(1+G$7))))/2,0)+IF(H11&gt;0,(H$8+(H11*(1+H$7))-ABS(H$8-(H11*(1+H$7))))/2,0)+IF(I11&gt;0,(I$8+(I11*(1+I$7))-ABS(I$8-(I11*(1+I$7))))/2,0)+IF(J11&gt;0,(J$8+(J11*(1+J$7))-ABS(J$8-(J11*(1+J$7))))/2,0)+IF(K11&gt;0,(K$8+(K11*(1+K$7))-ABS(K$8-(K11*(1+K$7))))/2,0)+IF(L11&gt;0,(L$8+(L11*(1+L$7))-ABS(L$8-(L11*(1+L$7))))/2,0))),((H11*(1+H$7))-(IF(H11&gt;0,(H$8+(H11*(1+H$7))-ABS(H$8-(H11*(1+H$7))))/2,0)))))))</f>
        <v>0</v>
      </c>
      <c r="I12" s="84">
        <f t="shared" ref="I12:I43" si="11">IF(I11&lt;=0,0,MAX(0,(I11*(1+I$7))-(IF(I11&gt;0,(I$8+(I11*(1+I$7))-ABS(I$8-(I11*(1+I$7))))/2,0))-(IF(AND(I$9=MIN(IF(C11&gt;0,C$9,999),IF(D11&gt;0,D$9,999),IF(E11&gt;0,E$9,999),IF(F11&gt;0,F$9,999),IF(G11&gt;0,G$9,999),IF(H11&gt;0,H$9,999),IF(I11&gt;0,I$9,999),IF(J11&gt;0,J$9,999),IF(K11&gt;0,K$9,999),IF(L11&gt;0,L$9,999)),I11&gt;0),1,0)*MIN(MAX(0,$B$4-(IF(C11&gt;0,(C$8+(C11*(1+C$7))-ABS(C$8-(C11*(1+C$7))))/2,0)+IF(D11&gt;0,(D$8+(D11*(1+D$7))-ABS(D$8-(D11*(1+D$7))))/2,0)+IF(E11&gt;0,(E$8+(E11*(1+E$7))-ABS(E$8-(E11*(1+E$7))))/2,0)+IF(F11&gt;0,(F$8+(F11*(1+F$7))-ABS(F$8-(F11*(1+F$7))))/2,0)+IF(G11&gt;0,(G$8+(G11*(1+G$7))-ABS(G$8-(G11*(1+G$7))))/2,0)+IF(H11&gt;0,(H$8+(H11*(1+H$7))-ABS(H$8-(H11*(1+H$7))))/2,0)+IF(I11&gt;0,(I$8+(I11*(1+I$7))-ABS(I$8-(I11*(1+I$7))))/2,0)+IF(J11&gt;0,(J$8+(J11*(1+J$7))-ABS(J$8-(J11*(1+J$7))))/2,0)+IF(K11&gt;0,(K$8+(K11*(1+K$7))-ABS(K$8-(K11*(1+K$7))))/2,0)+IF(L11&gt;0,(L$8+(L11*(1+L$7))-ABS(L$8-(L11*(1+L$7))))/2,0))),((I11*(1+I$7))-(IF(I11&gt;0,(I$8+(I11*(1+I$7))-ABS(I$8-(I11*(1+I$7))))/2,0)))))))</f>
        <v>0</v>
      </c>
      <c r="J12" s="84">
        <f t="shared" ref="J12:J43" si="12">IF(J11&lt;=0,0,MAX(0,(J11*(1+J$7))-(IF(J11&gt;0,(J$8+(J11*(1+J$7))-ABS(J$8-(J11*(1+J$7))))/2,0))-(IF(AND(J$9=MIN(IF(C11&gt;0,C$9,999),IF(D11&gt;0,D$9,999),IF(E11&gt;0,E$9,999),IF(F11&gt;0,F$9,999),IF(G11&gt;0,G$9,999),IF(H11&gt;0,H$9,999),IF(I11&gt;0,I$9,999),IF(J11&gt;0,J$9,999),IF(K11&gt;0,K$9,999),IF(L11&gt;0,L$9,999)),J11&gt;0),1,0)*MIN(MAX(0,$B$4-(IF(C11&gt;0,(C$8+(C11*(1+C$7))-ABS(C$8-(C11*(1+C$7))))/2,0)+IF(D11&gt;0,(D$8+(D11*(1+D$7))-ABS(D$8-(D11*(1+D$7))))/2,0)+IF(E11&gt;0,(E$8+(E11*(1+E$7))-ABS(E$8-(E11*(1+E$7))))/2,0)+IF(F11&gt;0,(F$8+(F11*(1+F$7))-ABS(F$8-(F11*(1+F$7))))/2,0)+IF(G11&gt;0,(G$8+(G11*(1+G$7))-ABS(G$8-(G11*(1+G$7))))/2,0)+IF(H11&gt;0,(H$8+(H11*(1+H$7))-ABS(H$8-(H11*(1+H$7))))/2,0)+IF(I11&gt;0,(I$8+(I11*(1+I$7))-ABS(I$8-(I11*(1+I$7))))/2,0)+IF(J11&gt;0,(J$8+(J11*(1+J$7))-ABS(J$8-(J11*(1+J$7))))/2,0)+IF(K11&gt;0,(K$8+(K11*(1+K$7))-ABS(K$8-(K11*(1+K$7))))/2,0)+IF(L11&gt;0,(L$8+(L11*(1+L$7))-ABS(L$8-(L11*(1+L$7))))/2,0))),((J11*(1+J$7))-(IF(J11&gt;0,(J$8+(J11*(1+J$7))-ABS(J$8-(J11*(1+J$7))))/2,0)))))))</f>
        <v>0</v>
      </c>
      <c r="K12" s="84">
        <f t="shared" ref="K12:K43" si="13">IF(K11&lt;=0,0,MAX(0,(K11*(1+K$7))-(IF(K11&gt;0,(K$8+(K11*(1+K$7))-ABS(K$8-(K11*(1+K$7))))/2,0))-(IF(AND(K$9=MIN(IF(C11&gt;0,C$9,999),IF(D11&gt;0,D$9,999),IF(E11&gt;0,E$9,999),IF(F11&gt;0,F$9,999),IF(G11&gt;0,G$9,999),IF(H11&gt;0,H$9,999),IF(I11&gt;0,I$9,999),IF(J11&gt;0,J$9,999),IF(K11&gt;0,K$9,999),IF(L11&gt;0,L$9,999)),K11&gt;0),1,0)*MIN(MAX(0,$B$4-(IF(C11&gt;0,(C$8+(C11*(1+C$7))-ABS(C$8-(C11*(1+C$7))))/2,0)+IF(D11&gt;0,(D$8+(D11*(1+D$7))-ABS(D$8-(D11*(1+D$7))))/2,0)+IF(E11&gt;0,(E$8+(E11*(1+E$7))-ABS(E$8-(E11*(1+E$7))))/2,0)+IF(F11&gt;0,(F$8+(F11*(1+F$7))-ABS(F$8-(F11*(1+F$7))))/2,0)+IF(G11&gt;0,(G$8+(G11*(1+G$7))-ABS(G$8-(G11*(1+G$7))))/2,0)+IF(H11&gt;0,(H$8+(H11*(1+H$7))-ABS(H$8-(H11*(1+H$7))))/2,0)+IF(I11&gt;0,(I$8+(I11*(1+I$7))-ABS(I$8-(I11*(1+I$7))))/2,0)+IF(J11&gt;0,(J$8+(J11*(1+J$7))-ABS(J$8-(J11*(1+J$7))))/2,0)+IF(K11&gt;0,(K$8+(K11*(1+K$7))-ABS(K$8-(K11*(1+K$7))))/2,0)+IF(L11&gt;0,(L$8+(L11*(1+L$7))-ABS(L$8-(L11*(1+L$7))))/2,0))),((K11*(1+K$7))-(IF(K11&gt;0,(K$8+(K11*(1+K$7))-ABS(K$8-(K11*(1+K$7))))/2,0)))))))</f>
        <v>0</v>
      </c>
      <c r="L12" s="84">
        <f t="shared" ref="L12:L43" si="14">IF(L11&lt;=0,0,MAX(0,(L11*(1+L$7))-(IF(L11&gt;0,(L$8+(L11*(1+L$7))-ABS(L$8-(L11*(1+L$7))))/2,0))-(IF(AND(L$9=MIN(IF(C11&gt;0,C$9,999),IF(D11&gt;0,D$9,999),IF(E11&gt;0,E$9,999),IF(F11&gt;0,F$9,999),IF(G11&gt;0,G$9,999),IF(H11&gt;0,H$9,999),IF(I11&gt;0,I$9,999),IF(J11&gt;0,J$9,999),IF(K11&gt;0,K$9,999),IF(L11&gt;0,L$9,999)),L11&gt;0),1,0)*MIN(MAX(0,$B$4-(IF(C11&gt;0,(C$8+(C11*(1+C$7))-ABS(C$8-(C11*(1+C$7))))/2,0)+IF(D11&gt;0,(D$8+(D11*(1+D$7))-ABS(D$8-(D11*(1+D$7))))/2,0)+IF(E11&gt;0,(E$8+(E11*(1+E$7))-ABS(E$8-(E11*(1+E$7))))/2,0)+IF(F11&gt;0,(F$8+(F11*(1+F$7))-ABS(F$8-(F11*(1+F$7))))/2,0)+IF(G11&gt;0,(G$8+(G11*(1+G$7))-ABS(G$8-(G11*(1+G$7))))/2,0)+IF(H11&gt;0,(H$8+(H11*(1+H$7))-ABS(H$8-(H11*(1+H$7))))/2,0)+IF(I11&gt;0,(I$8+(I11*(1+I$7))-ABS(I$8-(I11*(1+I$7))))/2,0)+IF(J11&gt;0,(J$8+(J11*(1+J$7))-ABS(J$8-(J11*(1+J$7))))/2,0)+IF(K11&gt;0,(K$8+(K11*(1+K$7))-ABS(K$8-(K11*(1+K$7))))/2,0)+IF(L11&gt;0,(L$8+(L11*(1+L$7))-ABS(L$8-(L11*(1+L$7))))/2,0))),((L11*(1+L$7))-(IF(L11&gt;0,(L$8+(L11*(1+L$7))-ABS(L$8-(L11*(1+L$7))))/2,0)))))))</f>
        <v>0</v>
      </c>
      <c r="M12" s="84">
        <f t="shared" ref="M12:M43" si="15">MAX(0,(B11+N12)-B12)</f>
        <v>0</v>
      </c>
      <c r="N12" s="84">
        <f t="shared" ref="N12:N43" si="16">IF(C11&gt;0,C11*C$7,0)+IF(D11&gt;0,D11*D$7,0)+IF(E11&gt;0,E11*E$7,0)+IF(F11&gt;0,F11*F$7,0)+IF(G11&gt;0,G11*G$7,0)+IF(H11&gt;0,H11*H$7,0)+IF(I11&gt;0,I11*I$7,0)+IF(J11&gt;0,J11*J$7,0)+IF(K11&gt;0,K11*K$7,0)+IF(L11&gt;0,L11*L$7,0)</f>
        <v>0</v>
      </c>
      <c r="O12" s="84">
        <f t="shared" ref="O12:O43" si="17">MAX(0,M12-N12)</f>
        <v>0</v>
      </c>
      <c r="P12" s="84">
        <f t="shared" ref="P12:P43" si="18">P11+O12</f>
        <v>0</v>
      </c>
      <c r="R12">
        <v>1</v>
      </c>
      <c r="S12" s="84">
        <f t="shared" si="1"/>
        <v>0</v>
      </c>
      <c r="T12" s="84">
        <f t="shared" ref="T12:T43" si="19">IF(T11&lt;=0,0,MAX(0,(T11*(1+C$7))-(IF(T11&gt;0,(C$8+(T11*(1+C$7))-ABS(C$8-(T11*(1+C$7))))/2,0))-(IF(AND(C$9=MIN(IF(T11&gt;0,C$9,999),IF(U11&gt;0,D$9,999),IF(V11&gt;0,E$9,999),IF(W11&gt;0,F$9,999),IF(X11&gt;0,G$9,999),IF(Y11&gt;0,H$9,999),IF(Z11&gt;0,I$9,999),IF(AA11&gt;0,J$9,999),IF(AB11&gt;0,K$9,999),IF(AC11&gt;0,L$9,999)),T11&gt;0),1,0)*MIN(MAX(0,$B$5-(IF(T11&gt;0,(C$8+(T11*(1+C$7))-ABS(C$8-(T11*(1+C$7))))/2,0)+IF(U11&gt;0,(D$8+(U11*(1+D$7))-ABS(D$8-(U11*(1+D$7))))/2,0)+IF(V11&gt;0,(E$8+(V11*(1+E$7))-ABS(E$8-(V11*(1+E$7))))/2,0)+IF(W11&gt;0,(F$8+(W11*(1+F$7))-ABS(F$8-(W11*(1+F$7))))/2,0)+IF(X11&gt;0,(G$8+(X11*(1+G$7))-ABS(G$8-(X11*(1+G$7))))/2,0)+IF(Y11&gt;0,(H$8+(Y11*(1+H$7))-ABS(H$8-(Y11*(1+H$7))))/2,0)+IF(Z11&gt;0,(I$8+(Z11*(1+I$7))-ABS(I$8-(Z11*(1+I$7))))/2,0)+IF(AA11&gt;0,(J$8+(AA11*(1+J$7))-ABS(J$8-(AA11*(1+J$7))))/2,0)+IF(AB11&gt;0,(K$8+(AB11*(1+K$7))-ABS(K$8-(AB11*(1+K$7))))/2,0)+IF(AC11&gt;0,(L$8+(AC11*(1+L$7))-ABS(L$8-(AC11*(1+L$7))))/2,0))),((T11*(1+C$7))-(IF(T11&gt;0,(C$8+(T11*(1+C$7))-ABS(C$8-(T11*(1+C$7))))/2,0)))))))</f>
        <v>0</v>
      </c>
      <c r="U12" s="84">
        <f t="shared" ref="U12:U43" si="20">IF(U11&lt;=0,0,MAX(0,(U11*(1+D$7))-(IF(U11&gt;0,(D$8+(U11*(1+D$7))-ABS(D$8-(U11*(1+D$7))))/2,0))-(IF(AND(D$9=MIN(IF(T11&gt;0,C$9,999),IF(U11&gt;0,D$9,999),IF(V11&gt;0,E$9,999),IF(W11&gt;0,F$9,999),IF(X11&gt;0,G$9,999),IF(Y11&gt;0,H$9,999),IF(Z11&gt;0,I$9,999),IF(AA11&gt;0,J$9,999),IF(AB11&gt;0,K$9,999),IF(AC11&gt;0,L$9,999)),U11&gt;0),1,0)*MIN(MAX(0,$B$5-(IF(T11&gt;0,(C$8+(T11*(1+C$7))-ABS(C$8-(T11*(1+C$7))))/2,0)+IF(U11&gt;0,(D$8+(U11*(1+D$7))-ABS(D$8-(U11*(1+D$7))))/2,0)+IF(V11&gt;0,(E$8+(V11*(1+E$7))-ABS(E$8-(V11*(1+E$7))))/2,0)+IF(W11&gt;0,(F$8+(W11*(1+F$7))-ABS(F$8-(W11*(1+F$7))))/2,0)+IF(X11&gt;0,(G$8+(X11*(1+G$7))-ABS(G$8-(X11*(1+G$7))))/2,0)+IF(Y11&gt;0,(H$8+(Y11*(1+H$7))-ABS(H$8-(Y11*(1+H$7))))/2,0)+IF(Z11&gt;0,(I$8+(Z11*(1+I$7))-ABS(I$8-(Z11*(1+I$7))))/2,0)+IF(AA11&gt;0,(J$8+(AA11*(1+J$7))-ABS(J$8-(AA11*(1+J$7))))/2,0)+IF(AB11&gt;0,(K$8+(AB11*(1+K$7))-ABS(K$8-(AB11*(1+K$7))))/2,0)+IF(AC11&gt;0,(L$8+(AC11*(1+L$7))-ABS(L$8-(AC11*(1+L$7))))/2,0))),((U11*(1+D$7))-(IF(U11&gt;0,(D$8+(U11*(1+D$7))-ABS(D$8-(U11*(1+D$7))))/2,0)))))))</f>
        <v>0</v>
      </c>
      <c r="V12" s="84">
        <f t="shared" ref="V12:V43" si="21">IF(V11&lt;=0,0,MAX(0,(V11*(1+E$7))-(IF(V11&gt;0,(E$8+(V11*(1+E$7))-ABS(E$8-(V11*(1+E$7))))/2,0))-(IF(AND(E$9=MIN(IF(T11&gt;0,C$9,999),IF(U11&gt;0,D$9,999),IF(V11&gt;0,E$9,999),IF(W11&gt;0,F$9,999),IF(X11&gt;0,G$9,999),IF(Y11&gt;0,H$9,999),IF(Z11&gt;0,I$9,999),IF(AA11&gt;0,J$9,999),IF(AB11&gt;0,K$9,999),IF(AC11&gt;0,L$9,999)),V11&gt;0),1,0)*MIN(MAX(0,$B$5-(IF(T11&gt;0,(C$8+(T11*(1+C$7))-ABS(C$8-(T11*(1+C$7))))/2,0)+IF(U11&gt;0,(D$8+(U11*(1+D$7))-ABS(D$8-(U11*(1+D$7))))/2,0)+IF(V11&gt;0,(E$8+(V11*(1+E$7))-ABS(E$8-(V11*(1+E$7))))/2,0)+IF(W11&gt;0,(F$8+(W11*(1+F$7))-ABS(F$8-(W11*(1+F$7))))/2,0)+IF(X11&gt;0,(G$8+(X11*(1+G$7))-ABS(G$8-(X11*(1+G$7))))/2,0)+IF(Y11&gt;0,(H$8+(Y11*(1+H$7))-ABS(H$8-(Y11*(1+H$7))))/2,0)+IF(Z11&gt;0,(I$8+(Z11*(1+I$7))-ABS(I$8-(Z11*(1+I$7))))/2,0)+IF(AA11&gt;0,(J$8+(AA11*(1+J$7))-ABS(J$8-(AA11*(1+J$7))))/2,0)+IF(AB11&gt;0,(K$8+(AB11*(1+K$7))-ABS(K$8-(AB11*(1+K$7))))/2,0)+IF(AC11&gt;0,(L$8+(AC11*(1+L$7))-ABS(L$8-(AC11*(1+L$7))))/2,0))),((V11*(1+E$7))-(IF(V11&gt;0,(E$8+(V11*(1+E$7))-ABS(E$8-(V11*(1+E$7))))/2,0)))))))</f>
        <v>0</v>
      </c>
      <c r="W12" s="84">
        <f t="shared" ref="W12:W43" si="22">IF(W11&lt;=0,0,MAX(0,(W11*(1+F$7))-(IF(W11&gt;0,(F$8+(W11*(1+F$7))-ABS(F$8-(W11*(1+F$7))))/2,0))-(IF(AND(F$9=MIN(IF(T11&gt;0,C$9,999),IF(U11&gt;0,D$9,999),IF(V11&gt;0,E$9,999),IF(W11&gt;0,F$9,999),IF(X11&gt;0,G$9,999),IF(Y11&gt;0,H$9,999),IF(Z11&gt;0,I$9,999),IF(AA11&gt;0,J$9,999),IF(AB11&gt;0,K$9,999),IF(AC11&gt;0,L$9,999)),W11&gt;0),1,0)*MIN(MAX(0,$B$5-(IF(T11&gt;0,(C$8+(T11*(1+C$7))-ABS(C$8-(T11*(1+C$7))))/2,0)+IF(U11&gt;0,(D$8+(U11*(1+D$7))-ABS(D$8-(U11*(1+D$7))))/2,0)+IF(V11&gt;0,(E$8+(V11*(1+E$7))-ABS(E$8-(V11*(1+E$7))))/2,0)+IF(W11&gt;0,(F$8+(W11*(1+F$7))-ABS(F$8-(W11*(1+F$7))))/2,0)+IF(X11&gt;0,(G$8+(X11*(1+G$7))-ABS(G$8-(X11*(1+G$7))))/2,0)+IF(Y11&gt;0,(H$8+(Y11*(1+H$7))-ABS(H$8-(Y11*(1+H$7))))/2,0)+IF(Z11&gt;0,(I$8+(Z11*(1+I$7))-ABS(I$8-(Z11*(1+I$7))))/2,0)+IF(AA11&gt;0,(J$8+(AA11*(1+J$7))-ABS(J$8-(AA11*(1+J$7))))/2,0)+IF(AB11&gt;0,(K$8+(AB11*(1+K$7))-ABS(K$8-(AB11*(1+K$7))))/2,0)+IF(AC11&gt;0,(L$8+(AC11*(1+L$7))-ABS(L$8-(AC11*(1+L$7))))/2,0))),((W11*(1+F$7))-(IF(W11&gt;0,(F$8+(W11*(1+F$7))-ABS(F$8-(W11*(1+F$7))))/2,0)))))))</f>
        <v>0</v>
      </c>
      <c r="X12" s="84">
        <f t="shared" ref="X12:X43" si="23">IF(X11&lt;=0,0,MAX(0,(X11*(1+G$7))-(IF(X11&gt;0,(G$8+(X11*(1+G$7))-ABS(G$8-(X11*(1+G$7))))/2,0))-(IF(AND(G$9=MIN(IF(T11&gt;0,C$9,999),IF(U11&gt;0,D$9,999),IF(V11&gt;0,E$9,999),IF(W11&gt;0,F$9,999),IF(X11&gt;0,G$9,999),IF(Y11&gt;0,H$9,999),IF(Z11&gt;0,I$9,999),IF(AA11&gt;0,J$9,999),IF(AB11&gt;0,K$9,999),IF(AC11&gt;0,L$9,999)),X11&gt;0),1,0)*MIN(MAX(0,$B$5-(IF(T11&gt;0,(C$8+(T11*(1+C$7))-ABS(C$8-(T11*(1+C$7))))/2,0)+IF(U11&gt;0,(D$8+(U11*(1+D$7))-ABS(D$8-(U11*(1+D$7))))/2,0)+IF(V11&gt;0,(E$8+(V11*(1+E$7))-ABS(E$8-(V11*(1+E$7))))/2,0)+IF(W11&gt;0,(F$8+(W11*(1+F$7))-ABS(F$8-(W11*(1+F$7))))/2,0)+IF(X11&gt;0,(G$8+(X11*(1+G$7))-ABS(G$8-(X11*(1+G$7))))/2,0)+IF(Y11&gt;0,(H$8+(Y11*(1+H$7))-ABS(H$8-(Y11*(1+H$7))))/2,0)+IF(Z11&gt;0,(I$8+(Z11*(1+I$7))-ABS(I$8-(Z11*(1+I$7))))/2,0)+IF(AA11&gt;0,(J$8+(AA11*(1+J$7))-ABS(J$8-(AA11*(1+J$7))))/2,0)+IF(AB11&gt;0,(K$8+(AB11*(1+K$7))-ABS(K$8-(AB11*(1+K$7))))/2,0)+IF(AC11&gt;0,(L$8+(AC11*(1+L$7))-ABS(L$8-(AC11*(1+L$7))))/2,0))),((X11*(1+G$7))-(IF(X11&gt;0,(G$8+(X11*(1+G$7))-ABS(G$8-(X11*(1+G$7))))/2,0)))))))</f>
        <v>0</v>
      </c>
      <c r="Y12" s="84">
        <f t="shared" ref="Y12:Y43" si="24">IF(Y11&lt;=0,0,MAX(0,(Y11*(1+H$7))-(IF(Y11&gt;0,(H$8+(Y11*(1+H$7))-ABS(H$8-(Y11*(1+H$7))))/2,0))-(IF(AND(H$9=MIN(IF(T11&gt;0,C$9,999),IF(U11&gt;0,D$9,999),IF(V11&gt;0,E$9,999),IF(W11&gt;0,F$9,999),IF(X11&gt;0,G$9,999),IF(Y11&gt;0,H$9,999),IF(Z11&gt;0,I$9,999),IF(AA11&gt;0,J$9,999),IF(AB11&gt;0,K$9,999),IF(AC11&gt;0,L$9,999)),Y11&gt;0),1,0)*MIN(MAX(0,$B$5-(IF(T11&gt;0,(C$8+(T11*(1+C$7))-ABS(C$8-(T11*(1+C$7))))/2,0)+IF(U11&gt;0,(D$8+(U11*(1+D$7))-ABS(D$8-(U11*(1+D$7))))/2,0)+IF(V11&gt;0,(E$8+(V11*(1+E$7))-ABS(E$8-(V11*(1+E$7))))/2,0)+IF(W11&gt;0,(F$8+(W11*(1+F$7))-ABS(F$8-(W11*(1+F$7))))/2,0)+IF(X11&gt;0,(G$8+(X11*(1+G$7))-ABS(G$8-(X11*(1+G$7))))/2,0)+IF(Y11&gt;0,(H$8+(Y11*(1+H$7))-ABS(H$8-(Y11*(1+H$7))))/2,0)+IF(Z11&gt;0,(I$8+(Z11*(1+I$7))-ABS(I$8-(Z11*(1+I$7))))/2,0)+IF(AA11&gt;0,(J$8+(AA11*(1+J$7))-ABS(J$8-(AA11*(1+J$7))))/2,0)+IF(AB11&gt;0,(K$8+(AB11*(1+K$7))-ABS(K$8-(AB11*(1+K$7))))/2,0)+IF(AC11&gt;0,(L$8+(AC11*(1+L$7))-ABS(L$8-(AC11*(1+L$7))))/2,0))),((Y11*(1+H$7))-(IF(Y11&gt;0,(H$8+(Y11*(1+H$7))-ABS(H$8-(Y11*(1+H$7))))/2,0)))))))</f>
        <v>0</v>
      </c>
      <c r="Z12" s="84">
        <f t="shared" ref="Z12:Z43" si="25">IF(Z11&lt;=0,0,MAX(0,(Z11*(1+I$7))-(IF(Z11&gt;0,(I$8+(Z11*(1+I$7))-ABS(I$8-(Z11*(1+I$7))))/2,0))-(IF(AND(I$9=MIN(IF(T11&gt;0,C$9,999),IF(U11&gt;0,D$9,999),IF(V11&gt;0,E$9,999),IF(W11&gt;0,F$9,999),IF(X11&gt;0,G$9,999),IF(Y11&gt;0,H$9,999),IF(Z11&gt;0,I$9,999),IF(AA11&gt;0,J$9,999),IF(AB11&gt;0,K$9,999),IF(AC11&gt;0,L$9,999)),Z11&gt;0),1,0)*MIN(MAX(0,$B$5-(IF(T11&gt;0,(C$8+(T11*(1+C$7))-ABS(C$8-(T11*(1+C$7))))/2,0)+IF(U11&gt;0,(D$8+(U11*(1+D$7))-ABS(D$8-(U11*(1+D$7))))/2,0)+IF(V11&gt;0,(E$8+(V11*(1+E$7))-ABS(E$8-(V11*(1+E$7))))/2,0)+IF(W11&gt;0,(F$8+(W11*(1+F$7))-ABS(F$8-(W11*(1+F$7))))/2,0)+IF(X11&gt;0,(G$8+(X11*(1+G$7))-ABS(G$8-(X11*(1+G$7))))/2,0)+IF(Y11&gt;0,(H$8+(Y11*(1+H$7))-ABS(H$8-(Y11*(1+H$7))))/2,0)+IF(Z11&gt;0,(I$8+(Z11*(1+I$7))-ABS(I$8-(Z11*(1+I$7))))/2,0)+IF(AA11&gt;0,(J$8+(AA11*(1+J$7))-ABS(J$8-(AA11*(1+J$7))))/2,0)+IF(AB11&gt;0,(K$8+(AB11*(1+K$7))-ABS(K$8-(AB11*(1+K$7))))/2,0)+IF(AC11&gt;0,(L$8+(AC11*(1+L$7))-ABS(L$8-(AC11*(1+L$7))))/2,0))),((Z11*(1+I$7))-(IF(Z11&gt;0,(I$8+(Z11*(1+I$7))-ABS(I$8-(Z11*(1+I$7))))/2,0)))))))</f>
        <v>0</v>
      </c>
      <c r="AA12" s="84">
        <f t="shared" ref="AA12:AA43" si="26">IF(AA11&lt;=0,0,MAX(0,(AA11*(1+J$7))-(IF(AA11&gt;0,(J$8+(AA11*(1+J$7))-ABS(J$8-(AA11*(1+J$7))))/2,0))-(IF(AND(J$9=MIN(IF(T11&gt;0,C$9,999),IF(U11&gt;0,D$9,999),IF(V11&gt;0,E$9,999),IF(W11&gt;0,F$9,999),IF(X11&gt;0,G$9,999),IF(Y11&gt;0,H$9,999),IF(Z11&gt;0,I$9,999),IF(AA11&gt;0,J$9,999),IF(AB11&gt;0,K$9,999),IF(AC11&gt;0,L$9,999)),AA11&gt;0),1,0)*MIN(MAX(0,$B$5-(IF(T11&gt;0,(C$8+(T11*(1+C$7))-ABS(C$8-(T11*(1+C$7))))/2,0)+IF(U11&gt;0,(D$8+(U11*(1+D$7))-ABS(D$8-(U11*(1+D$7))))/2,0)+IF(V11&gt;0,(E$8+(V11*(1+E$7))-ABS(E$8-(V11*(1+E$7))))/2,0)+IF(W11&gt;0,(F$8+(W11*(1+F$7))-ABS(F$8-(W11*(1+F$7))))/2,0)+IF(X11&gt;0,(G$8+(X11*(1+G$7))-ABS(G$8-(X11*(1+G$7))))/2,0)+IF(Y11&gt;0,(H$8+(Y11*(1+H$7))-ABS(H$8-(Y11*(1+H$7))))/2,0)+IF(Z11&gt;0,(I$8+(Z11*(1+I$7))-ABS(I$8-(Z11*(1+I$7))))/2,0)+IF(AA11&gt;0,(J$8+(AA11*(1+J$7))-ABS(J$8-(AA11*(1+J$7))))/2,0)+IF(AB11&gt;0,(K$8+(AB11*(1+K$7))-ABS(K$8-(AB11*(1+K$7))))/2,0)+IF(AC11&gt;0,(L$8+(AC11*(1+L$7))-ABS(L$8-(AC11*(1+L$7))))/2,0))),((AA11*(1+J$7))-(IF(AA11&gt;0,(J$8+(AA11*(1+J$7))-ABS(J$8-(AA11*(1+J$7))))/2,0)))))))</f>
        <v>0</v>
      </c>
      <c r="AB12" s="84">
        <f t="shared" ref="AB12:AB43" si="27">IF(AB11&lt;=0,0,MAX(0,(AB11*(1+K$7))-(IF(AB11&gt;0,(K$8+(AB11*(1+K$7))-ABS(K$8-(AB11*(1+K$7))))/2,0))-(IF(AND(K$9=MIN(IF(T11&gt;0,C$9,999),IF(U11&gt;0,D$9,999),IF(V11&gt;0,E$9,999),IF(W11&gt;0,F$9,999),IF(X11&gt;0,G$9,999),IF(Y11&gt;0,H$9,999),IF(Z11&gt;0,I$9,999),IF(AA11&gt;0,J$9,999),IF(AB11&gt;0,K$9,999),IF(AC11&gt;0,L$9,999)),AB11&gt;0),1,0)*MIN(MAX(0,$B$5-(IF(T11&gt;0,(C$8+(T11*(1+C$7))-ABS(C$8-(T11*(1+C$7))))/2,0)+IF(U11&gt;0,(D$8+(U11*(1+D$7))-ABS(D$8-(U11*(1+D$7))))/2,0)+IF(V11&gt;0,(E$8+(V11*(1+E$7))-ABS(E$8-(V11*(1+E$7))))/2,0)+IF(W11&gt;0,(F$8+(W11*(1+F$7))-ABS(F$8-(W11*(1+F$7))))/2,0)+IF(X11&gt;0,(G$8+(X11*(1+G$7))-ABS(G$8-(X11*(1+G$7))))/2,0)+IF(Y11&gt;0,(H$8+(Y11*(1+H$7))-ABS(H$8-(Y11*(1+H$7))))/2,0)+IF(Z11&gt;0,(I$8+(Z11*(1+I$7))-ABS(I$8-(Z11*(1+I$7))))/2,0)+IF(AA11&gt;0,(J$8+(AA11*(1+J$7))-ABS(J$8-(AA11*(1+J$7))))/2,0)+IF(AB11&gt;0,(K$8+(AB11*(1+K$7))-ABS(K$8-(AB11*(1+K$7))))/2,0)+IF(AC11&gt;0,(L$8+(AC11*(1+L$7))-ABS(L$8-(AC11*(1+L$7))))/2,0))),((AB11*(1+K$7))-(IF(AB11&gt;0,(K$8+(AB11*(1+K$7))-ABS(K$8-(AB11*(1+K$7))))/2,0)))))))</f>
        <v>0</v>
      </c>
      <c r="AC12" s="84">
        <f t="shared" ref="AC12:AC43" si="28">IF(AC11&lt;=0,0,MAX(0,(AC11*(1+L$7))-(IF(AC11&gt;0,(L$8+(AC11*(1+L$7))-ABS(L$8-(AC11*(1+L$7))))/2,0))-(IF(AND(L$9=MIN(IF(T11&gt;0,C$9,999),IF(U11&gt;0,D$9,999),IF(V11&gt;0,E$9,999),IF(W11&gt;0,F$9,999),IF(X11&gt;0,G$9,999),IF(Y11&gt;0,H$9,999),IF(Z11&gt;0,I$9,999),IF(AA11&gt;0,J$9,999),IF(AB11&gt;0,K$9,999),IF(AC11&gt;0,L$9,999)),AC11&gt;0),1,0)*MIN(MAX(0,$B$5-(IF(T11&gt;0,(C$8+(T11*(1+C$7))-ABS(C$8-(T11*(1+C$7))))/2,0)+IF(U11&gt;0,(D$8+(U11*(1+D$7))-ABS(D$8-(U11*(1+D$7))))/2,0)+IF(V11&gt;0,(E$8+(V11*(1+E$7))-ABS(E$8-(V11*(1+E$7))))/2,0)+IF(W11&gt;0,(F$8+(W11*(1+F$7))-ABS(F$8-(W11*(1+F$7))))/2,0)+IF(X11&gt;0,(G$8+(X11*(1+G$7))-ABS(G$8-(X11*(1+G$7))))/2,0)+IF(Y11&gt;0,(H$8+(Y11*(1+H$7))-ABS(H$8-(Y11*(1+H$7))))/2,0)+IF(Z11&gt;0,(I$8+(Z11*(1+I$7))-ABS(I$8-(Z11*(1+I$7))))/2,0)+IF(AA11&gt;0,(J$8+(AA11*(1+J$7))-ABS(J$8-(AA11*(1+J$7))))/2,0)+IF(AB11&gt;0,(K$8+(AB11*(1+K$7))-ABS(K$8-(AB11*(1+K$7))))/2,0)+IF(AC11&gt;0,(L$8+(AC11*(1+L$7))-ABS(L$8-(AC11*(1+L$7))))/2,0))),((AC11*(1+L$7))-(IF(AC11&gt;0,(L$8+(AC11*(1+L$7))-ABS(L$8-(AC11*(1+L$7))))/2,0)))))))</f>
        <v>0</v>
      </c>
      <c r="AD12">
        <v>1</v>
      </c>
      <c r="AE12" s="84">
        <f t="shared" si="3"/>
        <v>0</v>
      </c>
      <c r="AF12" s="84">
        <f t="shared" ref="AF12:AF43" si="29">IF(AF11&lt;=0,0,MAX(0,(AF11*(1+C$7))-(IF(AF11&gt;0,(C$8+(AF11*(1+C$7))-ABS(C$8-(AF11*(1+C$7))))/2,0))-(IF(AND(C$9=MIN(IF(AF11&gt;0,C$9,999),IF(AG11&gt;0,D$9,999),IF(AH11&gt;0,E$9,999),IF(AI11&gt;0,F$9,999),IF(AJ11&gt;0,G$9,999),IF(AK11&gt;0,H$9,999),IF(AL11&gt;0,I$9,999),IF(AM11&gt;0,J$9,999),IF(AN11&gt;0,K$9,999),IF(AO11&gt;0,L$9,999)),AF11&gt;0),1,0)*MIN(MAX(0,$B$6-(IF(AF11&gt;0,(C$8+(AF11*(1+C$7))-ABS(C$8-(AF11*(1+C$7))))/2,0)+IF(AG11&gt;0,(D$8+(AG11*(1+D$7))-ABS(D$8-(AG11*(1+D$7))))/2,0)+IF(AH11&gt;0,(E$8+(AH11*(1+E$7))-ABS(E$8-(AH11*(1+E$7))))/2,0)+IF(AI11&gt;0,(F$8+(AI11*(1+F$7))-ABS(F$8-(AI11*(1+F$7))))/2,0)+IF(AJ11&gt;0,(G$8+(AJ11*(1+G$7))-ABS(G$8-(AJ11*(1+G$7))))/2,0)+IF(AK11&gt;0,(H$8+(AK11*(1+H$7))-ABS(H$8-(AK11*(1+H$7))))/2,0)+IF(AL11&gt;0,(I$8+(AL11*(1+I$7))-ABS(I$8-(AL11*(1+I$7))))/2,0)+IF(AM11&gt;0,(J$8+(AM11*(1+J$7))-ABS(J$8-(AM11*(1+J$7))))/2,0)+IF(AN11&gt;0,(K$8+(AN11*(1+K$7))-ABS(K$8-(AN11*(1+K$7))))/2,0)+IF(AO11&gt;0,(L$8+(AO11*(1+L$7))-ABS(L$8-(AO11*(1+L$7))))/2,0))),((AF11*(1+C$7))-(IF(AF11&gt;0,(C$8+(AF11*(1+C$7))-ABS(C$8-(AF11*(1+C$7))))/2,0)))))))</f>
        <v>0</v>
      </c>
      <c r="AG12" s="84">
        <f t="shared" ref="AG12:AG43" si="30">IF(AG11&lt;=0,0,MAX(0,(AG11*(1+D$7))-(IF(AG11&gt;0,(D$8+(AG11*(1+D$7))-ABS(D$8-(AG11*(1+D$7))))/2,0))-(IF(AND(D$9=MIN(IF(AF11&gt;0,C$9,999),IF(AG11&gt;0,D$9,999),IF(AH11&gt;0,E$9,999),IF(AI11&gt;0,F$9,999),IF(AJ11&gt;0,G$9,999),IF(AK11&gt;0,H$9,999),IF(AL11&gt;0,I$9,999),IF(AM11&gt;0,J$9,999),IF(AN11&gt;0,K$9,999),IF(AO11&gt;0,L$9,999)),AG11&gt;0),1,0)*MIN(MAX(0,$B$6-(IF(AF11&gt;0,(C$8+(AF11*(1+C$7))-ABS(C$8-(AF11*(1+C$7))))/2,0)+IF(AG11&gt;0,(D$8+(AG11*(1+D$7))-ABS(D$8-(AG11*(1+D$7))))/2,0)+IF(AH11&gt;0,(E$8+(AH11*(1+E$7))-ABS(E$8-(AH11*(1+E$7))))/2,0)+IF(AI11&gt;0,(F$8+(AI11*(1+F$7))-ABS(F$8-(AI11*(1+F$7))))/2,0)+IF(AJ11&gt;0,(G$8+(AJ11*(1+G$7))-ABS(G$8-(AJ11*(1+G$7))))/2,0)+IF(AK11&gt;0,(H$8+(AK11*(1+H$7))-ABS(H$8-(AK11*(1+H$7))))/2,0)+IF(AL11&gt;0,(I$8+(AL11*(1+I$7))-ABS(I$8-(AL11*(1+I$7))))/2,0)+IF(AM11&gt;0,(J$8+(AM11*(1+J$7))-ABS(J$8-(AM11*(1+J$7))))/2,0)+IF(AN11&gt;0,(K$8+(AN11*(1+K$7))-ABS(K$8-(AN11*(1+K$7))))/2,0)+IF(AO11&gt;0,(L$8+(AO11*(1+L$7))-ABS(L$8-(AO11*(1+L$7))))/2,0))),((AG11*(1+D$7))-(IF(AG11&gt;0,(D$8+(AG11*(1+D$7))-ABS(D$8-(AG11*(1+D$7))))/2,0)))))))</f>
        <v>0</v>
      </c>
      <c r="AH12" s="84">
        <f t="shared" ref="AH12:AH43" si="31">IF(AH11&lt;=0,0,MAX(0,(AH11*(1+E$7))-(IF(AH11&gt;0,(E$8+(AH11*(1+E$7))-ABS(E$8-(AH11*(1+E$7))))/2,0))-(IF(AND(E$9=MIN(IF(AF11&gt;0,C$9,999),IF(AG11&gt;0,D$9,999),IF(AH11&gt;0,E$9,999),IF(AI11&gt;0,F$9,999),IF(AJ11&gt;0,G$9,999),IF(AK11&gt;0,H$9,999),IF(AL11&gt;0,I$9,999),IF(AM11&gt;0,J$9,999),IF(AN11&gt;0,K$9,999),IF(AO11&gt;0,L$9,999)),AH11&gt;0),1,0)*MIN(MAX(0,$B$6-(IF(AF11&gt;0,(C$8+(AF11*(1+C$7))-ABS(C$8-(AF11*(1+C$7))))/2,0)+IF(AG11&gt;0,(D$8+(AG11*(1+D$7))-ABS(D$8-(AG11*(1+D$7))))/2,0)+IF(AH11&gt;0,(E$8+(AH11*(1+E$7))-ABS(E$8-(AH11*(1+E$7))))/2,0)+IF(AI11&gt;0,(F$8+(AI11*(1+F$7))-ABS(F$8-(AI11*(1+F$7))))/2,0)+IF(AJ11&gt;0,(G$8+(AJ11*(1+G$7))-ABS(G$8-(AJ11*(1+G$7))))/2,0)+IF(AK11&gt;0,(H$8+(AK11*(1+H$7))-ABS(H$8-(AK11*(1+H$7))))/2,0)+IF(AL11&gt;0,(I$8+(AL11*(1+I$7))-ABS(I$8-(AL11*(1+I$7))))/2,0)+IF(AM11&gt;0,(J$8+(AM11*(1+J$7))-ABS(J$8-(AM11*(1+J$7))))/2,0)+IF(AN11&gt;0,(K$8+(AN11*(1+K$7))-ABS(K$8-(AN11*(1+K$7))))/2,0)+IF(AO11&gt;0,(L$8+(AO11*(1+L$7))-ABS(L$8-(AO11*(1+L$7))))/2,0))),((AH11*(1+E$7))-(IF(AH11&gt;0,(E$8+(AH11*(1+E$7))-ABS(E$8-(AH11*(1+E$7))))/2,0)))))))</f>
        <v>0</v>
      </c>
      <c r="AI12" s="84">
        <f t="shared" ref="AI12:AI43" si="32">IF(AI11&lt;=0,0,MAX(0,(AI11*(1+F$7))-(IF(AI11&gt;0,(F$8+(AI11*(1+F$7))-ABS(F$8-(AI11*(1+F$7))))/2,0))-(IF(AND(F$9=MIN(IF(AF11&gt;0,C$9,999),IF(AG11&gt;0,D$9,999),IF(AH11&gt;0,E$9,999),IF(AI11&gt;0,F$9,999),IF(AJ11&gt;0,G$9,999),IF(AK11&gt;0,H$9,999),IF(AL11&gt;0,I$9,999),IF(AM11&gt;0,J$9,999),IF(AN11&gt;0,K$9,999),IF(AO11&gt;0,L$9,999)),AI11&gt;0),1,0)*MIN(MAX(0,$B$6-(IF(AF11&gt;0,(C$8+(AF11*(1+C$7))-ABS(C$8-(AF11*(1+C$7))))/2,0)+IF(AG11&gt;0,(D$8+(AG11*(1+D$7))-ABS(D$8-(AG11*(1+D$7))))/2,0)+IF(AH11&gt;0,(E$8+(AH11*(1+E$7))-ABS(E$8-(AH11*(1+E$7))))/2,0)+IF(AI11&gt;0,(F$8+(AI11*(1+F$7))-ABS(F$8-(AI11*(1+F$7))))/2,0)+IF(AJ11&gt;0,(G$8+(AJ11*(1+G$7))-ABS(G$8-(AJ11*(1+G$7))))/2,0)+IF(AK11&gt;0,(H$8+(AK11*(1+H$7))-ABS(H$8-(AK11*(1+H$7))))/2,0)+IF(AL11&gt;0,(I$8+(AL11*(1+I$7))-ABS(I$8-(AL11*(1+I$7))))/2,0)+IF(AM11&gt;0,(J$8+(AM11*(1+J$7))-ABS(J$8-(AM11*(1+J$7))))/2,0)+IF(AN11&gt;0,(K$8+(AN11*(1+K$7))-ABS(K$8-(AN11*(1+K$7))))/2,0)+IF(AO11&gt;0,(L$8+(AO11*(1+L$7))-ABS(L$8-(AO11*(1+L$7))))/2,0))),((AI11*(1+F$7))-(IF(AI11&gt;0,(F$8+(AI11*(1+F$7))-ABS(F$8-(AI11*(1+F$7))))/2,0)))))))</f>
        <v>0</v>
      </c>
      <c r="AJ12" s="84">
        <f t="shared" ref="AJ12:AJ43" si="33">IF(AJ11&lt;=0,0,MAX(0,(AJ11*(1+G$7))-(IF(AJ11&gt;0,(G$8+(AJ11*(1+G$7))-ABS(G$8-(AJ11*(1+G$7))))/2,0))-(IF(AND(G$9=MIN(IF(AF11&gt;0,C$9,999),IF(AG11&gt;0,D$9,999),IF(AH11&gt;0,E$9,999),IF(AI11&gt;0,F$9,999),IF(AJ11&gt;0,G$9,999),IF(AK11&gt;0,H$9,999),IF(AL11&gt;0,I$9,999),IF(AM11&gt;0,J$9,999),IF(AN11&gt;0,K$9,999),IF(AO11&gt;0,L$9,999)),AJ11&gt;0),1,0)*MIN(MAX(0,$B$6-(IF(AF11&gt;0,(C$8+(AF11*(1+C$7))-ABS(C$8-(AF11*(1+C$7))))/2,0)+IF(AG11&gt;0,(D$8+(AG11*(1+D$7))-ABS(D$8-(AG11*(1+D$7))))/2,0)+IF(AH11&gt;0,(E$8+(AH11*(1+E$7))-ABS(E$8-(AH11*(1+E$7))))/2,0)+IF(AI11&gt;0,(F$8+(AI11*(1+F$7))-ABS(F$8-(AI11*(1+F$7))))/2,0)+IF(AJ11&gt;0,(G$8+(AJ11*(1+G$7))-ABS(G$8-(AJ11*(1+G$7))))/2,0)+IF(AK11&gt;0,(H$8+(AK11*(1+H$7))-ABS(H$8-(AK11*(1+H$7))))/2,0)+IF(AL11&gt;0,(I$8+(AL11*(1+I$7))-ABS(I$8-(AL11*(1+I$7))))/2,0)+IF(AM11&gt;0,(J$8+(AM11*(1+J$7))-ABS(J$8-(AM11*(1+J$7))))/2,0)+IF(AN11&gt;0,(K$8+(AN11*(1+K$7))-ABS(K$8-(AN11*(1+K$7))))/2,0)+IF(AO11&gt;0,(L$8+(AO11*(1+L$7))-ABS(L$8-(AO11*(1+L$7))))/2,0))),((AJ11*(1+G$7))-(IF(AJ11&gt;0,(G$8+(AJ11*(1+G$7))-ABS(G$8-(AJ11*(1+G$7))))/2,0)))))))</f>
        <v>0</v>
      </c>
      <c r="AK12" s="84">
        <f t="shared" ref="AK12:AK43" si="34">IF(AK11&lt;=0,0,MAX(0,(AK11*(1+H$7))-(IF(AK11&gt;0,(H$8+(AK11*(1+H$7))-ABS(H$8-(AK11*(1+H$7))))/2,0))-(IF(AND(H$9=MIN(IF(AF11&gt;0,C$9,999),IF(AG11&gt;0,D$9,999),IF(AH11&gt;0,E$9,999),IF(AI11&gt;0,F$9,999),IF(AJ11&gt;0,G$9,999),IF(AK11&gt;0,H$9,999),IF(AL11&gt;0,I$9,999),IF(AM11&gt;0,J$9,999),IF(AN11&gt;0,K$9,999),IF(AO11&gt;0,L$9,999)),AK11&gt;0),1,0)*MIN(MAX(0,$B$6-(IF(AF11&gt;0,(C$8+(AF11*(1+C$7))-ABS(C$8-(AF11*(1+C$7))))/2,0)+IF(AG11&gt;0,(D$8+(AG11*(1+D$7))-ABS(D$8-(AG11*(1+D$7))))/2,0)+IF(AH11&gt;0,(E$8+(AH11*(1+E$7))-ABS(E$8-(AH11*(1+E$7))))/2,0)+IF(AI11&gt;0,(F$8+(AI11*(1+F$7))-ABS(F$8-(AI11*(1+F$7))))/2,0)+IF(AJ11&gt;0,(G$8+(AJ11*(1+G$7))-ABS(G$8-(AJ11*(1+G$7))))/2,0)+IF(AK11&gt;0,(H$8+(AK11*(1+H$7))-ABS(H$8-(AK11*(1+H$7))))/2,0)+IF(AL11&gt;0,(I$8+(AL11*(1+I$7))-ABS(I$8-(AL11*(1+I$7))))/2,0)+IF(AM11&gt;0,(J$8+(AM11*(1+J$7))-ABS(J$8-(AM11*(1+J$7))))/2,0)+IF(AN11&gt;0,(K$8+(AN11*(1+K$7))-ABS(K$8-(AN11*(1+K$7))))/2,0)+IF(AO11&gt;0,(L$8+(AO11*(1+L$7))-ABS(L$8-(AO11*(1+L$7))))/2,0))),((AK11*(1+H$7))-(IF(AK11&gt;0,(H$8+(AK11*(1+H$7))-ABS(H$8-(AK11*(1+H$7))))/2,0)))))))</f>
        <v>0</v>
      </c>
      <c r="AL12" s="84">
        <f t="shared" ref="AL12:AL43" si="35">IF(AL11&lt;=0,0,MAX(0,(AL11*(1+I$7))-(IF(AL11&gt;0,(I$8+(AL11*(1+I$7))-ABS(I$8-(AL11*(1+I$7))))/2,0))-(IF(AND(I$9=MIN(IF(AF11&gt;0,C$9,999),IF(AG11&gt;0,D$9,999),IF(AH11&gt;0,E$9,999),IF(AI11&gt;0,F$9,999),IF(AJ11&gt;0,G$9,999),IF(AK11&gt;0,H$9,999),IF(AL11&gt;0,I$9,999),IF(AM11&gt;0,J$9,999),IF(AN11&gt;0,K$9,999),IF(AO11&gt;0,L$9,999)),AL11&gt;0),1,0)*MIN(MAX(0,$B$6-(IF(AF11&gt;0,(C$8+(AF11*(1+C$7))-ABS(C$8-(AF11*(1+C$7))))/2,0)+IF(AG11&gt;0,(D$8+(AG11*(1+D$7))-ABS(D$8-(AG11*(1+D$7))))/2,0)+IF(AH11&gt;0,(E$8+(AH11*(1+E$7))-ABS(E$8-(AH11*(1+E$7))))/2,0)+IF(AI11&gt;0,(F$8+(AI11*(1+F$7))-ABS(F$8-(AI11*(1+F$7))))/2,0)+IF(AJ11&gt;0,(G$8+(AJ11*(1+G$7))-ABS(G$8-(AJ11*(1+G$7))))/2,0)+IF(AK11&gt;0,(H$8+(AK11*(1+H$7))-ABS(H$8-(AK11*(1+H$7))))/2,0)+IF(AL11&gt;0,(I$8+(AL11*(1+I$7))-ABS(I$8-(AL11*(1+I$7))))/2,0)+IF(AM11&gt;0,(J$8+(AM11*(1+J$7))-ABS(J$8-(AM11*(1+J$7))))/2,0)+IF(AN11&gt;0,(K$8+(AN11*(1+K$7))-ABS(K$8-(AN11*(1+K$7))))/2,0)+IF(AO11&gt;0,(L$8+(AO11*(1+L$7))-ABS(L$8-(AO11*(1+L$7))))/2,0))),((AL11*(1+I$7))-(IF(AL11&gt;0,(I$8+(AL11*(1+I$7))-ABS(I$8-(AL11*(1+I$7))))/2,0)))))))</f>
        <v>0</v>
      </c>
      <c r="AM12" s="84">
        <f t="shared" ref="AM12:AM43" si="36">IF(AM11&lt;=0,0,MAX(0,(AM11*(1+J$7))-(IF(AM11&gt;0,(J$8+(AM11*(1+J$7))-ABS(J$8-(AM11*(1+J$7))))/2,0))-(IF(AND(J$9=MIN(IF(AF11&gt;0,C$9,999),IF(AG11&gt;0,D$9,999),IF(AH11&gt;0,E$9,999),IF(AI11&gt;0,F$9,999),IF(AJ11&gt;0,G$9,999),IF(AK11&gt;0,H$9,999),IF(AL11&gt;0,I$9,999),IF(AM11&gt;0,J$9,999),IF(AN11&gt;0,K$9,999),IF(AO11&gt;0,L$9,999)),AM11&gt;0),1,0)*MIN(MAX(0,$B$6-(IF(AF11&gt;0,(C$8+(AF11*(1+C$7))-ABS(C$8-(AF11*(1+C$7))))/2,0)+IF(AG11&gt;0,(D$8+(AG11*(1+D$7))-ABS(D$8-(AG11*(1+D$7))))/2,0)+IF(AH11&gt;0,(E$8+(AH11*(1+E$7))-ABS(E$8-(AH11*(1+E$7))))/2,0)+IF(AI11&gt;0,(F$8+(AI11*(1+F$7))-ABS(F$8-(AI11*(1+F$7))))/2,0)+IF(AJ11&gt;0,(G$8+(AJ11*(1+G$7))-ABS(G$8-(AJ11*(1+G$7))))/2,0)+IF(AK11&gt;0,(H$8+(AK11*(1+H$7))-ABS(H$8-(AK11*(1+H$7))))/2,0)+IF(AL11&gt;0,(I$8+(AL11*(1+I$7))-ABS(I$8-(AL11*(1+I$7))))/2,0)+IF(AM11&gt;0,(J$8+(AM11*(1+J$7))-ABS(J$8-(AM11*(1+J$7))))/2,0)+IF(AN11&gt;0,(K$8+(AN11*(1+K$7))-ABS(K$8-(AN11*(1+K$7))))/2,0)+IF(AO11&gt;0,(L$8+(AO11*(1+L$7))-ABS(L$8-(AO11*(1+L$7))))/2,0))),((AM11*(1+J$7))-(IF(AM11&gt;0,(J$8+(AM11*(1+J$7))-ABS(J$8-(AM11*(1+J$7))))/2,0)))))))</f>
        <v>0</v>
      </c>
      <c r="AN12" s="84">
        <f t="shared" ref="AN12:AN43" si="37">IF(AN11&lt;=0,0,MAX(0,(AN11*(1+K$7))-(IF(AN11&gt;0,(K$8+(AN11*(1+K$7))-ABS(K$8-(AN11*(1+K$7))))/2,0))-(IF(AND(K$9=MIN(IF(AF11&gt;0,C$9,999),IF(AG11&gt;0,D$9,999),IF(AH11&gt;0,E$9,999),IF(AI11&gt;0,F$9,999),IF(AJ11&gt;0,G$9,999),IF(AK11&gt;0,H$9,999),IF(AL11&gt;0,I$9,999),IF(AM11&gt;0,J$9,999),IF(AN11&gt;0,K$9,999),IF(AO11&gt;0,L$9,999)),AN11&gt;0),1,0)*MIN(MAX(0,$B$6-(IF(AF11&gt;0,(C$8+(AF11*(1+C$7))-ABS(C$8-(AF11*(1+C$7))))/2,0)+IF(AG11&gt;0,(D$8+(AG11*(1+D$7))-ABS(D$8-(AG11*(1+D$7))))/2,0)+IF(AH11&gt;0,(E$8+(AH11*(1+E$7))-ABS(E$8-(AH11*(1+E$7))))/2,0)+IF(AI11&gt;0,(F$8+(AI11*(1+F$7))-ABS(F$8-(AI11*(1+F$7))))/2,0)+IF(AJ11&gt;0,(G$8+(AJ11*(1+G$7))-ABS(G$8-(AJ11*(1+G$7))))/2,0)+IF(AK11&gt;0,(H$8+(AK11*(1+H$7))-ABS(H$8-(AK11*(1+H$7))))/2,0)+IF(AL11&gt;0,(I$8+(AL11*(1+I$7))-ABS(I$8-(AL11*(1+I$7))))/2,0)+IF(AM11&gt;0,(J$8+(AM11*(1+J$7))-ABS(J$8-(AM11*(1+J$7))))/2,0)+IF(AN11&gt;0,(K$8+(AN11*(1+K$7))-ABS(K$8-(AN11*(1+K$7))))/2,0)+IF(AO11&gt;0,(L$8+(AO11*(1+L$7))-ABS(L$8-(AO11*(1+L$7))))/2,0))),((AN11*(1+K$7))-(IF(AN11&gt;0,(K$8+(AN11*(1+K$7))-ABS(K$8-(AN11*(1+K$7))))/2,0)))))))</f>
        <v>0</v>
      </c>
      <c r="AO12" s="84">
        <f t="shared" ref="AO12:AO43" si="38">IF(AO11&lt;=0,0,MAX(0,(AO11*(1+L$7))-(IF(AO11&gt;0,(L$8+(AO11*(1+L$7))-ABS(L$8-(AO11*(1+L$7))))/2,0))-(IF(AND(L$9=MIN(IF(AF11&gt;0,C$9,999),IF(AG11&gt;0,D$9,999),IF(AH11&gt;0,E$9,999),IF(AI11&gt;0,F$9,999),IF(AJ11&gt;0,G$9,999),IF(AK11&gt;0,H$9,999),IF(AL11&gt;0,I$9,999),IF(AM11&gt;0,J$9,999),IF(AN11&gt;0,K$9,999),IF(AO11&gt;0,L$9,999)),AO11&gt;0),1,0)*MIN(MAX(0,$B$6-(IF(AF11&gt;0,(C$8+(AF11*(1+C$7))-ABS(C$8-(AF11*(1+C$7))))/2,0)+IF(AG11&gt;0,(D$8+(AG11*(1+D$7))-ABS(D$8-(AG11*(1+D$7))))/2,0)+IF(AH11&gt;0,(E$8+(AH11*(1+E$7))-ABS(E$8-(AH11*(1+E$7))))/2,0)+IF(AI11&gt;0,(F$8+(AI11*(1+F$7))-ABS(F$8-(AI11*(1+F$7))))/2,0)+IF(AJ11&gt;0,(G$8+(AJ11*(1+G$7))-ABS(G$8-(AJ11*(1+G$7))))/2,0)+IF(AK11&gt;0,(H$8+(AK11*(1+H$7))-ABS(H$8-(AK11*(1+H$7))))/2,0)+IF(AL11&gt;0,(I$8+(AL11*(1+I$7))-ABS(I$8-(AL11*(1+I$7))))/2,0)+IF(AM11&gt;0,(J$8+(AM11*(1+J$7))-ABS(J$8-(AM11*(1+J$7))))/2,0)+IF(AN11&gt;0,(K$8+(AN11*(1+K$7))-ABS(K$8-(AN11*(1+K$7))))/2,0)+IF(AO11&gt;0,(L$8+(AO11*(1+L$7))-ABS(L$8-(AO11*(1+L$7))))/2,0))),((AO11*(1+L$7))-(IF(AO11&gt;0,(L$8+(AO11*(1+L$7))-ABS(L$8-(AO11*(1+L$7))))/2,0)))))))</f>
        <v>0</v>
      </c>
    </row>
    <row r="13" spans="1:41" ht="15" customHeight="1" x14ac:dyDescent="0.25">
      <c r="A13">
        <v>2</v>
      </c>
      <c r="B13" s="84">
        <f t="shared" si="0"/>
        <v>0</v>
      </c>
      <c r="C13" s="84">
        <f t="shared" si="5"/>
        <v>0</v>
      </c>
      <c r="D13" s="84">
        <f t="shared" si="6"/>
        <v>0</v>
      </c>
      <c r="E13" s="84">
        <f t="shared" si="7"/>
        <v>0</v>
      </c>
      <c r="F13" s="84">
        <f t="shared" si="8"/>
        <v>0</v>
      </c>
      <c r="G13" s="84">
        <f t="shared" si="9"/>
        <v>0</v>
      </c>
      <c r="H13" s="84">
        <f t="shared" si="10"/>
        <v>0</v>
      </c>
      <c r="I13" s="84">
        <f t="shared" si="11"/>
        <v>0</v>
      </c>
      <c r="J13" s="84">
        <f t="shared" si="12"/>
        <v>0</v>
      </c>
      <c r="K13" s="84">
        <f t="shared" si="13"/>
        <v>0</v>
      </c>
      <c r="L13" s="84">
        <f t="shared" si="14"/>
        <v>0</v>
      </c>
      <c r="M13" s="84">
        <f t="shared" si="15"/>
        <v>0</v>
      </c>
      <c r="N13" s="84">
        <f t="shared" si="16"/>
        <v>0</v>
      </c>
      <c r="O13" s="84">
        <f t="shared" si="17"/>
        <v>0</v>
      </c>
      <c r="P13" s="84">
        <f t="shared" si="18"/>
        <v>0</v>
      </c>
      <c r="R13">
        <v>2</v>
      </c>
      <c r="S13" s="84">
        <f t="shared" si="1"/>
        <v>0</v>
      </c>
      <c r="T13" s="84">
        <f t="shared" si="19"/>
        <v>0</v>
      </c>
      <c r="U13" s="84">
        <f t="shared" si="20"/>
        <v>0</v>
      </c>
      <c r="V13" s="84">
        <f t="shared" si="21"/>
        <v>0</v>
      </c>
      <c r="W13" s="84">
        <f t="shared" si="22"/>
        <v>0</v>
      </c>
      <c r="X13" s="84">
        <f t="shared" si="23"/>
        <v>0</v>
      </c>
      <c r="Y13" s="84">
        <f t="shared" si="24"/>
        <v>0</v>
      </c>
      <c r="Z13" s="84">
        <f t="shared" si="25"/>
        <v>0</v>
      </c>
      <c r="AA13" s="84">
        <f t="shared" si="26"/>
        <v>0</v>
      </c>
      <c r="AB13" s="84">
        <f t="shared" si="27"/>
        <v>0</v>
      </c>
      <c r="AC13" s="84">
        <f t="shared" si="28"/>
        <v>0</v>
      </c>
      <c r="AD13">
        <v>2</v>
      </c>
      <c r="AE13" s="84">
        <f t="shared" si="3"/>
        <v>0</v>
      </c>
      <c r="AF13" s="84">
        <f t="shared" si="29"/>
        <v>0</v>
      </c>
      <c r="AG13" s="84">
        <f t="shared" si="30"/>
        <v>0</v>
      </c>
      <c r="AH13" s="84">
        <f t="shared" si="31"/>
        <v>0</v>
      </c>
      <c r="AI13" s="84">
        <f t="shared" si="32"/>
        <v>0</v>
      </c>
      <c r="AJ13" s="84">
        <f t="shared" si="33"/>
        <v>0</v>
      </c>
      <c r="AK13" s="84">
        <f t="shared" si="34"/>
        <v>0</v>
      </c>
      <c r="AL13" s="84">
        <f t="shared" si="35"/>
        <v>0</v>
      </c>
      <c r="AM13" s="84">
        <f t="shared" si="36"/>
        <v>0</v>
      </c>
      <c r="AN13" s="84">
        <f t="shared" si="37"/>
        <v>0</v>
      </c>
      <c r="AO13" s="84">
        <f t="shared" si="38"/>
        <v>0</v>
      </c>
    </row>
    <row r="14" spans="1:41" ht="15" customHeight="1" x14ac:dyDescent="0.25">
      <c r="A14">
        <v>3</v>
      </c>
      <c r="B14" s="84">
        <f t="shared" si="0"/>
        <v>0</v>
      </c>
      <c r="C14" s="84">
        <f t="shared" si="5"/>
        <v>0</v>
      </c>
      <c r="D14" s="84">
        <f t="shared" si="6"/>
        <v>0</v>
      </c>
      <c r="E14" s="84">
        <f t="shared" si="7"/>
        <v>0</v>
      </c>
      <c r="F14" s="84">
        <f t="shared" si="8"/>
        <v>0</v>
      </c>
      <c r="G14" s="84">
        <f t="shared" si="9"/>
        <v>0</v>
      </c>
      <c r="H14" s="84">
        <f t="shared" si="10"/>
        <v>0</v>
      </c>
      <c r="I14" s="84">
        <f t="shared" si="11"/>
        <v>0</v>
      </c>
      <c r="J14" s="84">
        <f t="shared" si="12"/>
        <v>0</v>
      </c>
      <c r="K14" s="84">
        <f t="shared" si="13"/>
        <v>0</v>
      </c>
      <c r="L14" s="84">
        <f t="shared" si="14"/>
        <v>0</v>
      </c>
      <c r="M14" s="84">
        <f t="shared" si="15"/>
        <v>0</v>
      </c>
      <c r="N14" s="84">
        <f t="shared" si="16"/>
        <v>0</v>
      </c>
      <c r="O14" s="84">
        <f t="shared" si="17"/>
        <v>0</v>
      </c>
      <c r="P14" s="84">
        <f t="shared" si="18"/>
        <v>0</v>
      </c>
      <c r="R14">
        <v>3</v>
      </c>
      <c r="S14" s="84">
        <f t="shared" si="1"/>
        <v>0</v>
      </c>
      <c r="T14" s="84">
        <f t="shared" si="19"/>
        <v>0</v>
      </c>
      <c r="U14" s="84">
        <f t="shared" si="20"/>
        <v>0</v>
      </c>
      <c r="V14" s="84">
        <f t="shared" si="21"/>
        <v>0</v>
      </c>
      <c r="W14" s="84">
        <f t="shared" si="22"/>
        <v>0</v>
      </c>
      <c r="X14" s="84">
        <f t="shared" si="23"/>
        <v>0</v>
      </c>
      <c r="Y14" s="84">
        <f t="shared" si="24"/>
        <v>0</v>
      </c>
      <c r="Z14" s="84">
        <f t="shared" si="25"/>
        <v>0</v>
      </c>
      <c r="AA14" s="84">
        <f t="shared" si="26"/>
        <v>0</v>
      </c>
      <c r="AB14" s="84">
        <f t="shared" si="27"/>
        <v>0</v>
      </c>
      <c r="AC14" s="84">
        <f t="shared" si="28"/>
        <v>0</v>
      </c>
      <c r="AD14">
        <v>3</v>
      </c>
      <c r="AE14" s="84">
        <f t="shared" si="3"/>
        <v>0</v>
      </c>
      <c r="AF14" s="84">
        <f t="shared" si="29"/>
        <v>0</v>
      </c>
      <c r="AG14" s="84">
        <f t="shared" si="30"/>
        <v>0</v>
      </c>
      <c r="AH14" s="84">
        <f t="shared" si="31"/>
        <v>0</v>
      </c>
      <c r="AI14" s="84">
        <f t="shared" si="32"/>
        <v>0</v>
      </c>
      <c r="AJ14" s="84">
        <f t="shared" si="33"/>
        <v>0</v>
      </c>
      <c r="AK14" s="84">
        <f t="shared" si="34"/>
        <v>0</v>
      </c>
      <c r="AL14" s="84">
        <f t="shared" si="35"/>
        <v>0</v>
      </c>
      <c r="AM14" s="84">
        <f t="shared" si="36"/>
        <v>0</v>
      </c>
      <c r="AN14" s="84">
        <f t="shared" si="37"/>
        <v>0</v>
      </c>
      <c r="AO14" s="84">
        <f t="shared" si="38"/>
        <v>0</v>
      </c>
    </row>
    <row r="15" spans="1:41" ht="15" customHeight="1" x14ac:dyDescent="0.25">
      <c r="A15">
        <v>4</v>
      </c>
      <c r="B15" s="84">
        <f t="shared" si="0"/>
        <v>0</v>
      </c>
      <c r="C15" s="84">
        <f t="shared" si="5"/>
        <v>0</v>
      </c>
      <c r="D15" s="84">
        <f t="shared" si="6"/>
        <v>0</v>
      </c>
      <c r="E15" s="84">
        <f t="shared" si="7"/>
        <v>0</v>
      </c>
      <c r="F15" s="84">
        <f t="shared" si="8"/>
        <v>0</v>
      </c>
      <c r="G15" s="84">
        <f t="shared" si="9"/>
        <v>0</v>
      </c>
      <c r="H15" s="84">
        <f t="shared" si="10"/>
        <v>0</v>
      </c>
      <c r="I15" s="84">
        <f t="shared" si="11"/>
        <v>0</v>
      </c>
      <c r="J15" s="84">
        <f t="shared" si="12"/>
        <v>0</v>
      </c>
      <c r="K15" s="84">
        <f t="shared" si="13"/>
        <v>0</v>
      </c>
      <c r="L15" s="84">
        <f t="shared" si="14"/>
        <v>0</v>
      </c>
      <c r="M15" s="84">
        <f t="shared" si="15"/>
        <v>0</v>
      </c>
      <c r="N15" s="84">
        <f t="shared" si="16"/>
        <v>0</v>
      </c>
      <c r="O15" s="84">
        <f t="shared" si="17"/>
        <v>0</v>
      </c>
      <c r="P15" s="84">
        <f t="shared" si="18"/>
        <v>0</v>
      </c>
      <c r="R15">
        <v>4</v>
      </c>
      <c r="S15" s="84">
        <f t="shared" si="1"/>
        <v>0</v>
      </c>
      <c r="T15" s="84">
        <f t="shared" si="19"/>
        <v>0</v>
      </c>
      <c r="U15" s="84">
        <f t="shared" si="20"/>
        <v>0</v>
      </c>
      <c r="V15" s="84">
        <f t="shared" si="21"/>
        <v>0</v>
      </c>
      <c r="W15" s="84">
        <f t="shared" si="22"/>
        <v>0</v>
      </c>
      <c r="X15" s="84">
        <f t="shared" si="23"/>
        <v>0</v>
      </c>
      <c r="Y15" s="84">
        <f t="shared" si="24"/>
        <v>0</v>
      </c>
      <c r="Z15" s="84">
        <f t="shared" si="25"/>
        <v>0</v>
      </c>
      <c r="AA15" s="84">
        <f t="shared" si="26"/>
        <v>0</v>
      </c>
      <c r="AB15" s="84">
        <f t="shared" si="27"/>
        <v>0</v>
      </c>
      <c r="AC15" s="84">
        <f t="shared" si="28"/>
        <v>0</v>
      </c>
      <c r="AD15">
        <v>4</v>
      </c>
      <c r="AE15" s="84">
        <f t="shared" si="3"/>
        <v>0</v>
      </c>
      <c r="AF15" s="84">
        <f t="shared" si="29"/>
        <v>0</v>
      </c>
      <c r="AG15" s="84">
        <f t="shared" si="30"/>
        <v>0</v>
      </c>
      <c r="AH15" s="84">
        <f t="shared" si="31"/>
        <v>0</v>
      </c>
      <c r="AI15" s="84">
        <f t="shared" si="32"/>
        <v>0</v>
      </c>
      <c r="AJ15" s="84">
        <f t="shared" si="33"/>
        <v>0</v>
      </c>
      <c r="AK15" s="84">
        <f t="shared" si="34"/>
        <v>0</v>
      </c>
      <c r="AL15" s="84">
        <f t="shared" si="35"/>
        <v>0</v>
      </c>
      <c r="AM15" s="84">
        <f t="shared" si="36"/>
        <v>0</v>
      </c>
      <c r="AN15" s="84">
        <f t="shared" si="37"/>
        <v>0</v>
      </c>
      <c r="AO15" s="84">
        <f t="shared" si="38"/>
        <v>0</v>
      </c>
    </row>
    <row r="16" spans="1:41" ht="15" customHeight="1" x14ac:dyDescent="0.25">
      <c r="A16">
        <v>5</v>
      </c>
      <c r="B16" s="84">
        <f t="shared" si="0"/>
        <v>0</v>
      </c>
      <c r="C16" s="84">
        <f t="shared" si="5"/>
        <v>0</v>
      </c>
      <c r="D16" s="84">
        <f t="shared" si="6"/>
        <v>0</v>
      </c>
      <c r="E16" s="84">
        <f t="shared" si="7"/>
        <v>0</v>
      </c>
      <c r="F16" s="84">
        <f t="shared" si="8"/>
        <v>0</v>
      </c>
      <c r="G16" s="84">
        <f t="shared" si="9"/>
        <v>0</v>
      </c>
      <c r="H16" s="84">
        <f t="shared" si="10"/>
        <v>0</v>
      </c>
      <c r="I16" s="84">
        <f t="shared" si="11"/>
        <v>0</v>
      </c>
      <c r="J16" s="84">
        <f t="shared" si="12"/>
        <v>0</v>
      </c>
      <c r="K16" s="84">
        <f t="shared" si="13"/>
        <v>0</v>
      </c>
      <c r="L16" s="84">
        <f t="shared" si="14"/>
        <v>0</v>
      </c>
      <c r="M16" s="84">
        <f t="shared" si="15"/>
        <v>0</v>
      </c>
      <c r="N16" s="84">
        <f t="shared" si="16"/>
        <v>0</v>
      </c>
      <c r="O16" s="84">
        <f t="shared" si="17"/>
        <v>0</v>
      </c>
      <c r="P16" s="84">
        <f t="shared" si="18"/>
        <v>0</v>
      </c>
      <c r="R16">
        <v>5</v>
      </c>
      <c r="S16" s="84">
        <f t="shared" si="1"/>
        <v>0</v>
      </c>
      <c r="T16" s="84">
        <f t="shared" si="19"/>
        <v>0</v>
      </c>
      <c r="U16" s="84">
        <f t="shared" si="20"/>
        <v>0</v>
      </c>
      <c r="V16" s="84">
        <f t="shared" si="21"/>
        <v>0</v>
      </c>
      <c r="W16" s="84">
        <f t="shared" si="22"/>
        <v>0</v>
      </c>
      <c r="X16" s="84">
        <f t="shared" si="23"/>
        <v>0</v>
      </c>
      <c r="Y16" s="84">
        <f t="shared" si="24"/>
        <v>0</v>
      </c>
      <c r="Z16" s="84">
        <f t="shared" si="25"/>
        <v>0</v>
      </c>
      <c r="AA16" s="84">
        <f t="shared" si="26"/>
        <v>0</v>
      </c>
      <c r="AB16" s="84">
        <f t="shared" si="27"/>
        <v>0</v>
      </c>
      <c r="AC16" s="84">
        <f t="shared" si="28"/>
        <v>0</v>
      </c>
      <c r="AD16">
        <v>5</v>
      </c>
      <c r="AE16" s="84">
        <f t="shared" si="3"/>
        <v>0</v>
      </c>
      <c r="AF16" s="84">
        <f t="shared" si="29"/>
        <v>0</v>
      </c>
      <c r="AG16" s="84">
        <f t="shared" si="30"/>
        <v>0</v>
      </c>
      <c r="AH16" s="84">
        <f t="shared" si="31"/>
        <v>0</v>
      </c>
      <c r="AI16" s="84">
        <f t="shared" si="32"/>
        <v>0</v>
      </c>
      <c r="AJ16" s="84">
        <f t="shared" si="33"/>
        <v>0</v>
      </c>
      <c r="AK16" s="84">
        <f t="shared" si="34"/>
        <v>0</v>
      </c>
      <c r="AL16" s="84">
        <f t="shared" si="35"/>
        <v>0</v>
      </c>
      <c r="AM16" s="84">
        <f t="shared" si="36"/>
        <v>0</v>
      </c>
      <c r="AN16" s="84">
        <f t="shared" si="37"/>
        <v>0</v>
      </c>
      <c r="AO16" s="84">
        <f t="shared" si="38"/>
        <v>0</v>
      </c>
    </row>
    <row r="17" spans="1:41" ht="15" customHeight="1" x14ac:dyDescent="0.25">
      <c r="A17">
        <v>6</v>
      </c>
      <c r="B17" s="84">
        <f t="shared" si="0"/>
        <v>0</v>
      </c>
      <c r="C17" s="84">
        <f t="shared" si="5"/>
        <v>0</v>
      </c>
      <c r="D17" s="84">
        <f t="shared" si="6"/>
        <v>0</v>
      </c>
      <c r="E17" s="84">
        <f t="shared" si="7"/>
        <v>0</v>
      </c>
      <c r="F17" s="84">
        <f t="shared" si="8"/>
        <v>0</v>
      </c>
      <c r="G17" s="84">
        <f t="shared" si="9"/>
        <v>0</v>
      </c>
      <c r="H17" s="84">
        <f t="shared" si="10"/>
        <v>0</v>
      </c>
      <c r="I17" s="84">
        <f t="shared" si="11"/>
        <v>0</v>
      </c>
      <c r="J17" s="84">
        <f t="shared" si="12"/>
        <v>0</v>
      </c>
      <c r="K17" s="84">
        <f t="shared" si="13"/>
        <v>0</v>
      </c>
      <c r="L17" s="84">
        <f t="shared" si="14"/>
        <v>0</v>
      </c>
      <c r="M17" s="84">
        <f t="shared" si="15"/>
        <v>0</v>
      </c>
      <c r="N17" s="84">
        <f t="shared" si="16"/>
        <v>0</v>
      </c>
      <c r="O17" s="84">
        <f t="shared" si="17"/>
        <v>0</v>
      </c>
      <c r="P17" s="84">
        <f t="shared" si="18"/>
        <v>0</v>
      </c>
      <c r="R17">
        <v>6</v>
      </c>
      <c r="S17" s="84">
        <f t="shared" si="1"/>
        <v>0</v>
      </c>
      <c r="T17" s="84">
        <f t="shared" si="19"/>
        <v>0</v>
      </c>
      <c r="U17" s="84">
        <f t="shared" si="20"/>
        <v>0</v>
      </c>
      <c r="V17" s="84">
        <f t="shared" si="21"/>
        <v>0</v>
      </c>
      <c r="W17" s="84">
        <f t="shared" si="22"/>
        <v>0</v>
      </c>
      <c r="X17" s="84">
        <f t="shared" si="23"/>
        <v>0</v>
      </c>
      <c r="Y17" s="84">
        <f t="shared" si="24"/>
        <v>0</v>
      </c>
      <c r="Z17" s="84">
        <f t="shared" si="25"/>
        <v>0</v>
      </c>
      <c r="AA17" s="84">
        <f t="shared" si="26"/>
        <v>0</v>
      </c>
      <c r="AB17" s="84">
        <f t="shared" si="27"/>
        <v>0</v>
      </c>
      <c r="AC17" s="84">
        <f t="shared" si="28"/>
        <v>0</v>
      </c>
      <c r="AD17">
        <v>6</v>
      </c>
      <c r="AE17" s="84">
        <f t="shared" si="3"/>
        <v>0</v>
      </c>
      <c r="AF17" s="84">
        <f t="shared" si="29"/>
        <v>0</v>
      </c>
      <c r="AG17" s="84">
        <f t="shared" si="30"/>
        <v>0</v>
      </c>
      <c r="AH17" s="84">
        <f t="shared" si="31"/>
        <v>0</v>
      </c>
      <c r="AI17" s="84">
        <f t="shared" si="32"/>
        <v>0</v>
      </c>
      <c r="AJ17" s="84">
        <f t="shared" si="33"/>
        <v>0</v>
      </c>
      <c r="AK17" s="84">
        <f t="shared" si="34"/>
        <v>0</v>
      </c>
      <c r="AL17" s="84">
        <f t="shared" si="35"/>
        <v>0</v>
      </c>
      <c r="AM17" s="84">
        <f t="shared" si="36"/>
        <v>0</v>
      </c>
      <c r="AN17" s="84">
        <f t="shared" si="37"/>
        <v>0</v>
      </c>
      <c r="AO17" s="84">
        <f t="shared" si="38"/>
        <v>0</v>
      </c>
    </row>
    <row r="18" spans="1:41" ht="15" customHeight="1" x14ac:dyDescent="0.25">
      <c r="A18">
        <v>7</v>
      </c>
      <c r="B18" s="84">
        <f t="shared" si="0"/>
        <v>0</v>
      </c>
      <c r="C18" s="84">
        <f t="shared" si="5"/>
        <v>0</v>
      </c>
      <c r="D18" s="84">
        <f t="shared" si="6"/>
        <v>0</v>
      </c>
      <c r="E18" s="84">
        <f t="shared" si="7"/>
        <v>0</v>
      </c>
      <c r="F18" s="84">
        <f t="shared" si="8"/>
        <v>0</v>
      </c>
      <c r="G18" s="84">
        <f t="shared" si="9"/>
        <v>0</v>
      </c>
      <c r="H18" s="84">
        <f t="shared" si="10"/>
        <v>0</v>
      </c>
      <c r="I18" s="84">
        <f t="shared" si="11"/>
        <v>0</v>
      </c>
      <c r="J18" s="84">
        <f t="shared" si="12"/>
        <v>0</v>
      </c>
      <c r="K18" s="84">
        <f t="shared" si="13"/>
        <v>0</v>
      </c>
      <c r="L18" s="84">
        <f t="shared" si="14"/>
        <v>0</v>
      </c>
      <c r="M18" s="84">
        <f t="shared" si="15"/>
        <v>0</v>
      </c>
      <c r="N18" s="84">
        <f t="shared" si="16"/>
        <v>0</v>
      </c>
      <c r="O18" s="84">
        <f t="shared" si="17"/>
        <v>0</v>
      </c>
      <c r="P18" s="84">
        <f t="shared" si="18"/>
        <v>0</v>
      </c>
      <c r="R18">
        <v>7</v>
      </c>
      <c r="S18" s="84">
        <f t="shared" si="1"/>
        <v>0</v>
      </c>
      <c r="T18" s="84">
        <f t="shared" si="19"/>
        <v>0</v>
      </c>
      <c r="U18" s="84">
        <f t="shared" si="20"/>
        <v>0</v>
      </c>
      <c r="V18" s="84">
        <f t="shared" si="21"/>
        <v>0</v>
      </c>
      <c r="W18" s="84">
        <f t="shared" si="22"/>
        <v>0</v>
      </c>
      <c r="X18" s="84">
        <f t="shared" si="23"/>
        <v>0</v>
      </c>
      <c r="Y18" s="84">
        <f t="shared" si="24"/>
        <v>0</v>
      </c>
      <c r="Z18" s="84">
        <f t="shared" si="25"/>
        <v>0</v>
      </c>
      <c r="AA18" s="84">
        <f t="shared" si="26"/>
        <v>0</v>
      </c>
      <c r="AB18" s="84">
        <f t="shared" si="27"/>
        <v>0</v>
      </c>
      <c r="AC18" s="84">
        <f t="shared" si="28"/>
        <v>0</v>
      </c>
      <c r="AD18">
        <v>7</v>
      </c>
      <c r="AE18" s="84">
        <f t="shared" si="3"/>
        <v>0</v>
      </c>
      <c r="AF18" s="84">
        <f t="shared" si="29"/>
        <v>0</v>
      </c>
      <c r="AG18" s="84">
        <f t="shared" si="30"/>
        <v>0</v>
      </c>
      <c r="AH18" s="84">
        <f t="shared" si="31"/>
        <v>0</v>
      </c>
      <c r="AI18" s="84">
        <f t="shared" si="32"/>
        <v>0</v>
      </c>
      <c r="AJ18" s="84">
        <f t="shared" si="33"/>
        <v>0</v>
      </c>
      <c r="AK18" s="84">
        <f t="shared" si="34"/>
        <v>0</v>
      </c>
      <c r="AL18" s="84">
        <f t="shared" si="35"/>
        <v>0</v>
      </c>
      <c r="AM18" s="84">
        <f t="shared" si="36"/>
        <v>0</v>
      </c>
      <c r="AN18" s="84">
        <f t="shared" si="37"/>
        <v>0</v>
      </c>
      <c r="AO18" s="84">
        <f t="shared" si="38"/>
        <v>0</v>
      </c>
    </row>
    <row r="19" spans="1:41" ht="15" customHeight="1" x14ac:dyDescent="0.25">
      <c r="A19">
        <v>8</v>
      </c>
      <c r="B19" s="84">
        <f t="shared" si="0"/>
        <v>0</v>
      </c>
      <c r="C19" s="84">
        <f t="shared" si="5"/>
        <v>0</v>
      </c>
      <c r="D19" s="84">
        <f t="shared" si="6"/>
        <v>0</v>
      </c>
      <c r="E19" s="84">
        <f t="shared" si="7"/>
        <v>0</v>
      </c>
      <c r="F19" s="84">
        <f t="shared" si="8"/>
        <v>0</v>
      </c>
      <c r="G19" s="84">
        <f t="shared" si="9"/>
        <v>0</v>
      </c>
      <c r="H19" s="84">
        <f t="shared" si="10"/>
        <v>0</v>
      </c>
      <c r="I19" s="84">
        <f t="shared" si="11"/>
        <v>0</v>
      </c>
      <c r="J19" s="84">
        <f t="shared" si="12"/>
        <v>0</v>
      </c>
      <c r="K19" s="84">
        <f t="shared" si="13"/>
        <v>0</v>
      </c>
      <c r="L19" s="84">
        <f t="shared" si="14"/>
        <v>0</v>
      </c>
      <c r="M19" s="84">
        <f t="shared" si="15"/>
        <v>0</v>
      </c>
      <c r="N19" s="84">
        <f t="shared" si="16"/>
        <v>0</v>
      </c>
      <c r="O19" s="84">
        <f t="shared" si="17"/>
        <v>0</v>
      </c>
      <c r="P19" s="84">
        <f t="shared" si="18"/>
        <v>0</v>
      </c>
      <c r="R19">
        <v>8</v>
      </c>
      <c r="S19" s="84">
        <f t="shared" si="1"/>
        <v>0</v>
      </c>
      <c r="T19" s="84">
        <f t="shared" si="19"/>
        <v>0</v>
      </c>
      <c r="U19" s="84">
        <f t="shared" si="20"/>
        <v>0</v>
      </c>
      <c r="V19" s="84">
        <f t="shared" si="21"/>
        <v>0</v>
      </c>
      <c r="W19" s="84">
        <f t="shared" si="22"/>
        <v>0</v>
      </c>
      <c r="X19" s="84">
        <f t="shared" si="23"/>
        <v>0</v>
      </c>
      <c r="Y19" s="84">
        <f t="shared" si="24"/>
        <v>0</v>
      </c>
      <c r="Z19" s="84">
        <f t="shared" si="25"/>
        <v>0</v>
      </c>
      <c r="AA19" s="84">
        <f t="shared" si="26"/>
        <v>0</v>
      </c>
      <c r="AB19" s="84">
        <f t="shared" si="27"/>
        <v>0</v>
      </c>
      <c r="AC19" s="84">
        <f t="shared" si="28"/>
        <v>0</v>
      </c>
      <c r="AD19">
        <v>8</v>
      </c>
      <c r="AE19" s="84">
        <f t="shared" si="3"/>
        <v>0</v>
      </c>
      <c r="AF19" s="84">
        <f t="shared" si="29"/>
        <v>0</v>
      </c>
      <c r="AG19" s="84">
        <f t="shared" si="30"/>
        <v>0</v>
      </c>
      <c r="AH19" s="84">
        <f t="shared" si="31"/>
        <v>0</v>
      </c>
      <c r="AI19" s="84">
        <f t="shared" si="32"/>
        <v>0</v>
      </c>
      <c r="AJ19" s="84">
        <f t="shared" si="33"/>
        <v>0</v>
      </c>
      <c r="AK19" s="84">
        <f t="shared" si="34"/>
        <v>0</v>
      </c>
      <c r="AL19" s="84">
        <f t="shared" si="35"/>
        <v>0</v>
      </c>
      <c r="AM19" s="84">
        <f t="shared" si="36"/>
        <v>0</v>
      </c>
      <c r="AN19" s="84">
        <f t="shared" si="37"/>
        <v>0</v>
      </c>
      <c r="AO19" s="84">
        <f t="shared" si="38"/>
        <v>0</v>
      </c>
    </row>
    <row r="20" spans="1:41" ht="15" customHeight="1" x14ac:dyDescent="0.25">
      <c r="A20">
        <v>9</v>
      </c>
      <c r="B20" s="84">
        <f t="shared" si="0"/>
        <v>0</v>
      </c>
      <c r="C20" s="84">
        <f t="shared" si="5"/>
        <v>0</v>
      </c>
      <c r="D20" s="84">
        <f t="shared" si="6"/>
        <v>0</v>
      </c>
      <c r="E20" s="84">
        <f t="shared" si="7"/>
        <v>0</v>
      </c>
      <c r="F20" s="84">
        <f t="shared" si="8"/>
        <v>0</v>
      </c>
      <c r="G20" s="84">
        <f t="shared" si="9"/>
        <v>0</v>
      </c>
      <c r="H20" s="84">
        <f t="shared" si="10"/>
        <v>0</v>
      </c>
      <c r="I20" s="84">
        <f t="shared" si="11"/>
        <v>0</v>
      </c>
      <c r="J20" s="84">
        <f t="shared" si="12"/>
        <v>0</v>
      </c>
      <c r="K20" s="84">
        <f t="shared" si="13"/>
        <v>0</v>
      </c>
      <c r="L20" s="84">
        <f t="shared" si="14"/>
        <v>0</v>
      </c>
      <c r="M20" s="84">
        <f t="shared" si="15"/>
        <v>0</v>
      </c>
      <c r="N20" s="84">
        <f t="shared" si="16"/>
        <v>0</v>
      </c>
      <c r="O20" s="84">
        <f t="shared" si="17"/>
        <v>0</v>
      </c>
      <c r="P20" s="84">
        <f t="shared" si="18"/>
        <v>0</v>
      </c>
      <c r="R20">
        <v>9</v>
      </c>
      <c r="S20" s="84">
        <f t="shared" si="1"/>
        <v>0</v>
      </c>
      <c r="T20" s="84">
        <f t="shared" si="19"/>
        <v>0</v>
      </c>
      <c r="U20" s="84">
        <f t="shared" si="20"/>
        <v>0</v>
      </c>
      <c r="V20" s="84">
        <f t="shared" si="21"/>
        <v>0</v>
      </c>
      <c r="W20" s="84">
        <f t="shared" si="22"/>
        <v>0</v>
      </c>
      <c r="X20" s="84">
        <f t="shared" si="23"/>
        <v>0</v>
      </c>
      <c r="Y20" s="84">
        <f t="shared" si="24"/>
        <v>0</v>
      </c>
      <c r="Z20" s="84">
        <f t="shared" si="25"/>
        <v>0</v>
      </c>
      <c r="AA20" s="84">
        <f t="shared" si="26"/>
        <v>0</v>
      </c>
      <c r="AB20" s="84">
        <f t="shared" si="27"/>
        <v>0</v>
      </c>
      <c r="AC20" s="84">
        <f t="shared" si="28"/>
        <v>0</v>
      </c>
      <c r="AD20">
        <v>9</v>
      </c>
      <c r="AE20" s="84">
        <f t="shared" si="3"/>
        <v>0</v>
      </c>
      <c r="AF20" s="84">
        <f t="shared" si="29"/>
        <v>0</v>
      </c>
      <c r="AG20" s="84">
        <f t="shared" si="30"/>
        <v>0</v>
      </c>
      <c r="AH20" s="84">
        <f t="shared" si="31"/>
        <v>0</v>
      </c>
      <c r="AI20" s="84">
        <f t="shared" si="32"/>
        <v>0</v>
      </c>
      <c r="AJ20" s="84">
        <f t="shared" si="33"/>
        <v>0</v>
      </c>
      <c r="AK20" s="84">
        <f t="shared" si="34"/>
        <v>0</v>
      </c>
      <c r="AL20" s="84">
        <f t="shared" si="35"/>
        <v>0</v>
      </c>
      <c r="AM20" s="84">
        <f t="shared" si="36"/>
        <v>0</v>
      </c>
      <c r="AN20" s="84">
        <f t="shared" si="37"/>
        <v>0</v>
      </c>
      <c r="AO20" s="84">
        <f t="shared" si="38"/>
        <v>0</v>
      </c>
    </row>
    <row r="21" spans="1:41" ht="15" customHeight="1" x14ac:dyDescent="0.25">
      <c r="A21">
        <v>10</v>
      </c>
      <c r="B21" s="84">
        <f t="shared" si="0"/>
        <v>0</v>
      </c>
      <c r="C21" s="84">
        <f t="shared" si="5"/>
        <v>0</v>
      </c>
      <c r="D21" s="84">
        <f t="shared" si="6"/>
        <v>0</v>
      </c>
      <c r="E21" s="84">
        <f t="shared" si="7"/>
        <v>0</v>
      </c>
      <c r="F21" s="84">
        <f t="shared" si="8"/>
        <v>0</v>
      </c>
      <c r="G21" s="84">
        <f t="shared" si="9"/>
        <v>0</v>
      </c>
      <c r="H21" s="84">
        <f t="shared" si="10"/>
        <v>0</v>
      </c>
      <c r="I21" s="84">
        <f t="shared" si="11"/>
        <v>0</v>
      </c>
      <c r="J21" s="84">
        <f t="shared" si="12"/>
        <v>0</v>
      </c>
      <c r="K21" s="84">
        <f t="shared" si="13"/>
        <v>0</v>
      </c>
      <c r="L21" s="84">
        <f t="shared" si="14"/>
        <v>0</v>
      </c>
      <c r="M21" s="84">
        <f t="shared" si="15"/>
        <v>0</v>
      </c>
      <c r="N21" s="84">
        <f t="shared" si="16"/>
        <v>0</v>
      </c>
      <c r="O21" s="84">
        <f t="shared" si="17"/>
        <v>0</v>
      </c>
      <c r="P21" s="84">
        <f t="shared" si="18"/>
        <v>0</v>
      </c>
      <c r="R21">
        <v>10</v>
      </c>
      <c r="S21" s="84">
        <f t="shared" si="1"/>
        <v>0</v>
      </c>
      <c r="T21" s="84">
        <f t="shared" si="19"/>
        <v>0</v>
      </c>
      <c r="U21" s="84">
        <f t="shared" si="20"/>
        <v>0</v>
      </c>
      <c r="V21" s="84">
        <f t="shared" si="21"/>
        <v>0</v>
      </c>
      <c r="W21" s="84">
        <f t="shared" si="22"/>
        <v>0</v>
      </c>
      <c r="X21" s="84">
        <f t="shared" si="23"/>
        <v>0</v>
      </c>
      <c r="Y21" s="84">
        <f t="shared" si="24"/>
        <v>0</v>
      </c>
      <c r="Z21" s="84">
        <f t="shared" si="25"/>
        <v>0</v>
      </c>
      <c r="AA21" s="84">
        <f t="shared" si="26"/>
        <v>0</v>
      </c>
      <c r="AB21" s="84">
        <f t="shared" si="27"/>
        <v>0</v>
      </c>
      <c r="AC21" s="84">
        <f t="shared" si="28"/>
        <v>0</v>
      </c>
      <c r="AD21">
        <v>10</v>
      </c>
      <c r="AE21" s="84">
        <f t="shared" si="3"/>
        <v>0</v>
      </c>
      <c r="AF21" s="84">
        <f t="shared" si="29"/>
        <v>0</v>
      </c>
      <c r="AG21" s="84">
        <f t="shared" si="30"/>
        <v>0</v>
      </c>
      <c r="AH21" s="84">
        <f t="shared" si="31"/>
        <v>0</v>
      </c>
      <c r="AI21" s="84">
        <f t="shared" si="32"/>
        <v>0</v>
      </c>
      <c r="AJ21" s="84">
        <f t="shared" si="33"/>
        <v>0</v>
      </c>
      <c r="AK21" s="84">
        <f t="shared" si="34"/>
        <v>0</v>
      </c>
      <c r="AL21" s="84">
        <f t="shared" si="35"/>
        <v>0</v>
      </c>
      <c r="AM21" s="84">
        <f t="shared" si="36"/>
        <v>0</v>
      </c>
      <c r="AN21" s="84">
        <f t="shared" si="37"/>
        <v>0</v>
      </c>
      <c r="AO21" s="84">
        <f t="shared" si="38"/>
        <v>0</v>
      </c>
    </row>
    <row r="22" spans="1:41" ht="15" customHeight="1" x14ac:dyDescent="0.25">
      <c r="A22">
        <v>11</v>
      </c>
      <c r="B22" s="84">
        <f t="shared" si="0"/>
        <v>0</v>
      </c>
      <c r="C22" s="84">
        <f t="shared" si="5"/>
        <v>0</v>
      </c>
      <c r="D22" s="84">
        <f t="shared" si="6"/>
        <v>0</v>
      </c>
      <c r="E22" s="84">
        <f t="shared" si="7"/>
        <v>0</v>
      </c>
      <c r="F22" s="84">
        <f t="shared" si="8"/>
        <v>0</v>
      </c>
      <c r="G22" s="84">
        <f t="shared" si="9"/>
        <v>0</v>
      </c>
      <c r="H22" s="84">
        <f t="shared" si="10"/>
        <v>0</v>
      </c>
      <c r="I22" s="84">
        <f t="shared" si="11"/>
        <v>0</v>
      </c>
      <c r="J22" s="84">
        <f t="shared" si="12"/>
        <v>0</v>
      </c>
      <c r="K22" s="84">
        <f t="shared" si="13"/>
        <v>0</v>
      </c>
      <c r="L22" s="84">
        <f t="shared" si="14"/>
        <v>0</v>
      </c>
      <c r="M22" s="84">
        <f t="shared" si="15"/>
        <v>0</v>
      </c>
      <c r="N22" s="84">
        <f t="shared" si="16"/>
        <v>0</v>
      </c>
      <c r="O22" s="84">
        <f t="shared" si="17"/>
        <v>0</v>
      </c>
      <c r="P22" s="84">
        <f t="shared" si="18"/>
        <v>0</v>
      </c>
      <c r="R22">
        <v>11</v>
      </c>
      <c r="S22" s="84">
        <f t="shared" si="1"/>
        <v>0</v>
      </c>
      <c r="T22" s="84">
        <f t="shared" si="19"/>
        <v>0</v>
      </c>
      <c r="U22" s="84">
        <f t="shared" si="20"/>
        <v>0</v>
      </c>
      <c r="V22" s="84">
        <f t="shared" si="21"/>
        <v>0</v>
      </c>
      <c r="W22" s="84">
        <f t="shared" si="22"/>
        <v>0</v>
      </c>
      <c r="X22" s="84">
        <f t="shared" si="23"/>
        <v>0</v>
      </c>
      <c r="Y22" s="84">
        <f t="shared" si="24"/>
        <v>0</v>
      </c>
      <c r="Z22" s="84">
        <f t="shared" si="25"/>
        <v>0</v>
      </c>
      <c r="AA22" s="84">
        <f t="shared" si="26"/>
        <v>0</v>
      </c>
      <c r="AB22" s="84">
        <f t="shared" si="27"/>
        <v>0</v>
      </c>
      <c r="AC22" s="84">
        <f t="shared" si="28"/>
        <v>0</v>
      </c>
      <c r="AD22">
        <v>11</v>
      </c>
      <c r="AE22" s="84">
        <f t="shared" si="3"/>
        <v>0</v>
      </c>
      <c r="AF22" s="84">
        <f t="shared" si="29"/>
        <v>0</v>
      </c>
      <c r="AG22" s="84">
        <f t="shared" si="30"/>
        <v>0</v>
      </c>
      <c r="AH22" s="84">
        <f t="shared" si="31"/>
        <v>0</v>
      </c>
      <c r="AI22" s="84">
        <f t="shared" si="32"/>
        <v>0</v>
      </c>
      <c r="AJ22" s="84">
        <f t="shared" si="33"/>
        <v>0</v>
      </c>
      <c r="AK22" s="84">
        <f t="shared" si="34"/>
        <v>0</v>
      </c>
      <c r="AL22" s="84">
        <f t="shared" si="35"/>
        <v>0</v>
      </c>
      <c r="AM22" s="84">
        <f t="shared" si="36"/>
        <v>0</v>
      </c>
      <c r="AN22" s="84">
        <f t="shared" si="37"/>
        <v>0</v>
      </c>
      <c r="AO22" s="84">
        <f t="shared" si="38"/>
        <v>0</v>
      </c>
    </row>
    <row r="23" spans="1:41" ht="15" customHeight="1" x14ac:dyDescent="0.25">
      <c r="A23">
        <v>12</v>
      </c>
      <c r="B23" s="84">
        <f t="shared" si="0"/>
        <v>0</v>
      </c>
      <c r="C23" s="84">
        <f t="shared" si="5"/>
        <v>0</v>
      </c>
      <c r="D23" s="84">
        <f t="shared" si="6"/>
        <v>0</v>
      </c>
      <c r="E23" s="84">
        <f t="shared" si="7"/>
        <v>0</v>
      </c>
      <c r="F23" s="84">
        <f t="shared" si="8"/>
        <v>0</v>
      </c>
      <c r="G23" s="84">
        <f t="shared" si="9"/>
        <v>0</v>
      </c>
      <c r="H23" s="84">
        <f t="shared" si="10"/>
        <v>0</v>
      </c>
      <c r="I23" s="84">
        <f t="shared" si="11"/>
        <v>0</v>
      </c>
      <c r="J23" s="84">
        <f t="shared" si="12"/>
        <v>0</v>
      </c>
      <c r="K23" s="84">
        <f t="shared" si="13"/>
        <v>0</v>
      </c>
      <c r="L23" s="84">
        <f t="shared" si="14"/>
        <v>0</v>
      </c>
      <c r="M23" s="84">
        <f t="shared" si="15"/>
        <v>0</v>
      </c>
      <c r="N23" s="84">
        <f t="shared" si="16"/>
        <v>0</v>
      </c>
      <c r="O23" s="84">
        <f t="shared" si="17"/>
        <v>0</v>
      </c>
      <c r="P23" s="84">
        <f t="shared" si="18"/>
        <v>0</v>
      </c>
      <c r="R23">
        <v>12</v>
      </c>
      <c r="S23" s="84">
        <f t="shared" si="1"/>
        <v>0</v>
      </c>
      <c r="T23" s="84">
        <f t="shared" si="19"/>
        <v>0</v>
      </c>
      <c r="U23" s="84">
        <f t="shared" si="20"/>
        <v>0</v>
      </c>
      <c r="V23" s="84">
        <f t="shared" si="21"/>
        <v>0</v>
      </c>
      <c r="W23" s="84">
        <f t="shared" si="22"/>
        <v>0</v>
      </c>
      <c r="X23" s="84">
        <f t="shared" si="23"/>
        <v>0</v>
      </c>
      <c r="Y23" s="84">
        <f t="shared" si="24"/>
        <v>0</v>
      </c>
      <c r="Z23" s="84">
        <f t="shared" si="25"/>
        <v>0</v>
      </c>
      <c r="AA23" s="84">
        <f t="shared" si="26"/>
        <v>0</v>
      </c>
      <c r="AB23" s="84">
        <f t="shared" si="27"/>
        <v>0</v>
      </c>
      <c r="AC23" s="84">
        <f t="shared" si="28"/>
        <v>0</v>
      </c>
      <c r="AD23">
        <v>12</v>
      </c>
      <c r="AE23" s="84">
        <f t="shared" si="3"/>
        <v>0</v>
      </c>
      <c r="AF23" s="84">
        <f t="shared" si="29"/>
        <v>0</v>
      </c>
      <c r="AG23" s="84">
        <f t="shared" si="30"/>
        <v>0</v>
      </c>
      <c r="AH23" s="84">
        <f t="shared" si="31"/>
        <v>0</v>
      </c>
      <c r="AI23" s="84">
        <f t="shared" si="32"/>
        <v>0</v>
      </c>
      <c r="AJ23" s="84">
        <f t="shared" si="33"/>
        <v>0</v>
      </c>
      <c r="AK23" s="84">
        <f t="shared" si="34"/>
        <v>0</v>
      </c>
      <c r="AL23" s="84">
        <f t="shared" si="35"/>
        <v>0</v>
      </c>
      <c r="AM23" s="84">
        <f t="shared" si="36"/>
        <v>0</v>
      </c>
      <c r="AN23" s="84">
        <f t="shared" si="37"/>
        <v>0</v>
      </c>
      <c r="AO23" s="84">
        <f t="shared" si="38"/>
        <v>0</v>
      </c>
    </row>
    <row r="24" spans="1:41" ht="15" customHeight="1" x14ac:dyDescent="0.25">
      <c r="A24">
        <v>13</v>
      </c>
      <c r="B24" s="84">
        <f t="shared" si="0"/>
        <v>0</v>
      </c>
      <c r="C24" s="84">
        <f t="shared" si="5"/>
        <v>0</v>
      </c>
      <c r="D24" s="84">
        <f t="shared" si="6"/>
        <v>0</v>
      </c>
      <c r="E24" s="84">
        <f t="shared" si="7"/>
        <v>0</v>
      </c>
      <c r="F24" s="84">
        <f t="shared" si="8"/>
        <v>0</v>
      </c>
      <c r="G24" s="84">
        <f t="shared" si="9"/>
        <v>0</v>
      </c>
      <c r="H24" s="84">
        <f t="shared" si="10"/>
        <v>0</v>
      </c>
      <c r="I24" s="84">
        <f t="shared" si="11"/>
        <v>0</v>
      </c>
      <c r="J24" s="84">
        <f t="shared" si="12"/>
        <v>0</v>
      </c>
      <c r="K24" s="84">
        <f t="shared" si="13"/>
        <v>0</v>
      </c>
      <c r="L24" s="84">
        <f t="shared" si="14"/>
        <v>0</v>
      </c>
      <c r="M24" s="84">
        <f t="shared" si="15"/>
        <v>0</v>
      </c>
      <c r="N24" s="84">
        <f t="shared" si="16"/>
        <v>0</v>
      </c>
      <c r="O24" s="84">
        <f t="shared" si="17"/>
        <v>0</v>
      </c>
      <c r="P24" s="84">
        <f t="shared" si="18"/>
        <v>0</v>
      </c>
      <c r="R24">
        <v>13</v>
      </c>
      <c r="S24" s="84">
        <f t="shared" si="1"/>
        <v>0</v>
      </c>
      <c r="T24" s="84">
        <f t="shared" si="19"/>
        <v>0</v>
      </c>
      <c r="U24" s="84">
        <f t="shared" si="20"/>
        <v>0</v>
      </c>
      <c r="V24" s="84">
        <f t="shared" si="21"/>
        <v>0</v>
      </c>
      <c r="W24" s="84">
        <f t="shared" si="22"/>
        <v>0</v>
      </c>
      <c r="X24" s="84">
        <f t="shared" si="23"/>
        <v>0</v>
      </c>
      <c r="Y24" s="84">
        <f t="shared" si="24"/>
        <v>0</v>
      </c>
      <c r="Z24" s="84">
        <f t="shared" si="25"/>
        <v>0</v>
      </c>
      <c r="AA24" s="84">
        <f t="shared" si="26"/>
        <v>0</v>
      </c>
      <c r="AB24" s="84">
        <f t="shared" si="27"/>
        <v>0</v>
      </c>
      <c r="AC24" s="84">
        <f t="shared" si="28"/>
        <v>0</v>
      </c>
      <c r="AD24">
        <v>13</v>
      </c>
      <c r="AE24" s="84">
        <f t="shared" si="3"/>
        <v>0</v>
      </c>
      <c r="AF24" s="84">
        <f t="shared" si="29"/>
        <v>0</v>
      </c>
      <c r="AG24" s="84">
        <f t="shared" si="30"/>
        <v>0</v>
      </c>
      <c r="AH24" s="84">
        <f t="shared" si="31"/>
        <v>0</v>
      </c>
      <c r="AI24" s="84">
        <f t="shared" si="32"/>
        <v>0</v>
      </c>
      <c r="AJ24" s="84">
        <f t="shared" si="33"/>
        <v>0</v>
      </c>
      <c r="AK24" s="84">
        <f t="shared" si="34"/>
        <v>0</v>
      </c>
      <c r="AL24" s="84">
        <f t="shared" si="35"/>
        <v>0</v>
      </c>
      <c r="AM24" s="84">
        <f t="shared" si="36"/>
        <v>0</v>
      </c>
      <c r="AN24" s="84">
        <f t="shared" si="37"/>
        <v>0</v>
      </c>
      <c r="AO24" s="84">
        <f t="shared" si="38"/>
        <v>0</v>
      </c>
    </row>
    <row r="25" spans="1:41" ht="15" customHeight="1" x14ac:dyDescent="0.25">
      <c r="A25">
        <v>14</v>
      </c>
      <c r="B25" s="84">
        <f t="shared" si="0"/>
        <v>0</v>
      </c>
      <c r="C25" s="84">
        <f t="shared" si="5"/>
        <v>0</v>
      </c>
      <c r="D25" s="84">
        <f t="shared" si="6"/>
        <v>0</v>
      </c>
      <c r="E25" s="84">
        <f t="shared" si="7"/>
        <v>0</v>
      </c>
      <c r="F25" s="84">
        <f t="shared" si="8"/>
        <v>0</v>
      </c>
      <c r="G25" s="84">
        <f t="shared" si="9"/>
        <v>0</v>
      </c>
      <c r="H25" s="84">
        <f t="shared" si="10"/>
        <v>0</v>
      </c>
      <c r="I25" s="84">
        <f t="shared" si="11"/>
        <v>0</v>
      </c>
      <c r="J25" s="84">
        <f t="shared" si="12"/>
        <v>0</v>
      </c>
      <c r="K25" s="84">
        <f t="shared" si="13"/>
        <v>0</v>
      </c>
      <c r="L25" s="84">
        <f t="shared" si="14"/>
        <v>0</v>
      </c>
      <c r="M25" s="84">
        <f t="shared" si="15"/>
        <v>0</v>
      </c>
      <c r="N25" s="84">
        <f t="shared" si="16"/>
        <v>0</v>
      </c>
      <c r="O25" s="84">
        <f t="shared" si="17"/>
        <v>0</v>
      </c>
      <c r="P25" s="84">
        <f t="shared" si="18"/>
        <v>0</v>
      </c>
      <c r="R25">
        <v>14</v>
      </c>
      <c r="S25" s="84">
        <f t="shared" si="1"/>
        <v>0</v>
      </c>
      <c r="T25" s="84">
        <f t="shared" si="19"/>
        <v>0</v>
      </c>
      <c r="U25" s="84">
        <f t="shared" si="20"/>
        <v>0</v>
      </c>
      <c r="V25" s="84">
        <f t="shared" si="21"/>
        <v>0</v>
      </c>
      <c r="W25" s="84">
        <f t="shared" si="22"/>
        <v>0</v>
      </c>
      <c r="X25" s="84">
        <f t="shared" si="23"/>
        <v>0</v>
      </c>
      <c r="Y25" s="84">
        <f t="shared" si="24"/>
        <v>0</v>
      </c>
      <c r="Z25" s="84">
        <f t="shared" si="25"/>
        <v>0</v>
      </c>
      <c r="AA25" s="84">
        <f t="shared" si="26"/>
        <v>0</v>
      </c>
      <c r="AB25" s="84">
        <f t="shared" si="27"/>
        <v>0</v>
      </c>
      <c r="AC25" s="84">
        <f t="shared" si="28"/>
        <v>0</v>
      </c>
      <c r="AD25">
        <v>14</v>
      </c>
      <c r="AE25" s="84">
        <f t="shared" si="3"/>
        <v>0</v>
      </c>
      <c r="AF25" s="84">
        <f t="shared" si="29"/>
        <v>0</v>
      </c>
      <c r="AG25" s="84">
        <f t="shared" si="30"/>
        <v>0</v>
      </c>
      <c r="AH25" s="84">
        <f t="shared" si="31"/>
        <v>0</v>
      </c>
      <c r="AI25" s="84">
        <f t="shared" si="32"/>
        <v>0</v>
      </c>
      <c r="AJ25" s="84">
        <f t="shared" si="33"/>
        <v>0</v>
      </c>
      <c r="AK25" s="84">
        <f t="shared" si="34"/>
        <v>0</v>
      </c>
      <c r="AL25" s="84">
        <f t="shared" si="35"/>
        <v>0</v>
      </c>
      <c r="AM25" s="84">
        <f t="shared" si="36"/>
        <v>0</v>
      </c>
      <c r="AN25" s="84">
        <f t="shared" si="37"/>
        <v>0</v>
      </c>
      <c r="AO25" s="84">
        <f t="shared" si="38"/>
        <v>0</v>
      </c>
    </row>
    <row r="26" spans="1:41" ht="15" customHeight="1" x14ac:dyDescent="0.25">
      <c r="A26">
        <v>15</v>
      </c>
      <c r="B26" s="84">
        <f t="shared" si="0"/>
        <v>0</v>
      </c>
      <c r="C26" s="84">
        <f t="shared" si="5"/>
        <v>0</v>
      </c>
      <c r="D26" s="84">
        <f t="shared" si="6"/>
        <v>0</v>
      </c>
      <c r="E26" s="84">
        <f t="shared" si="7"/>
        <v>0</v>
      </c>
      <c r="F26" s="84">
        <f t="shared" si="8"/>
        <v>0</v>
      </c>
      <c r="G26" s="84">
        <f t="shared" si="9"/>
        <v>0</v>
      </c>
      <c r="H26" s="84">
        <f t="shared" si="10"/>
        <v>0</v>
      </c>
      <c r="I26" s="84">
        <f t="shared" si="11"/>
        <v>0</v>
      </c>
      <c r="J26" s="84">
        <f t="shared" si="12"/>
        <v>0</v>
      </c>
      <c r="K26" s="84">
        <f t="shared" si="13"/>
        <v>0</v>
      </c>
      <c r="L26" s="84">
        <f t="shared" si="14"/>
        <v>0</v>
      </c>
      <c r="M26" s="84">
        <f t="shared" si="15"/>
        <v>0</v>
      </c>
      <c r="N26" s="84">
        <f t="shared" si="16"/>
        <v>0</v>
      </c>
      <c r="O26" s="84">
        <f t="shared" si="17"/>
        <v>0</v>
      </c>
      <c r="P26" s="84">
        <f t="shared" si="18"/>
        <v>0</v>
      </c>
      <c r="R26">
        <v>15</v>
      </c>
      <c r="S26" s="84">
        <f t="shared" si="1"/>
        <v>0</v>
      </c>
      <c r="T26" s="84">
        <f t="shared" si="19"/>
        <v>0</v>
      </c>
      <c r="U26" s="84">
        <f t="shared" si="20"/>
        <v>0</v>
      </c>
      <c r="V26" s="84">
        <f t="shared" si="21"/>
        <v>0</v>
      </c>
      <c r="W26" s="84">
        <f t="shared" si="22"/>
        <v>0</v>
      </c>
      <c r="X26" s="84">
        <f t="shared" si="23"/>
        <v>0</v>
      </c>
      <c r="Y26" s="84">
        <f t="shared" si="24"/>
        <v>0</v>
      </c>
      <c r="Z26" s="84">
        <f t="shared" si="25"/>
        <v>0</v>
      </c>
      <c r="AA26" s="84">
        <f t="shared" si="26"/>
        <v>0</v>
      </c>
      <c r="AB26" s="84">
        <f t="shared" si="27"/>
        <v>0</v>
      </c>
      <c r="AC26" s="84">
        <f t="shared" si="28"/>
        <v>0</v>
      </c>
      <c r="AD26">
        <v>15</v>
      </c>
      <c r="AE26" s="84">
        <f t="shared" si="3"/>
        <v>0</v>
      </c>
      <c r="AF26" s="84">
        <f t="shared" si="29"/>
        <v>0</v>
      </c>
      <c r="AG26" s="84">
        <f t="shared" si="30"/>
        <v>0</v>
      </c>
      <c r="AH26" s="84">
        <f t="shared" si="31"/>
        <v>0</v>
      </c>
      <c r="AI26" s="84">
        <f t="shared" si="32"/>
        <v>0</v>
      </c>
      <c r="AJ26" s="84">
        <f t="shared" si="33"/>
        <v>0</v>
      </c>
      <c r="AK26" s="84">
        <f t="shared" si="34"/>
        <v>0</v>
      </c>
      <c r="AL26" s="84">
        <f t="shared" si="35"/>
        <v>0</v>
      </c>
      <c r="AM26" s="84">
        <f t="shared" si="36"/>
        <v>0</v>
      </c>
      <c r="AN26" s="84">
        <f t="shared" si="37"/>
        <v>0</v>
      </c>
      <c r="AO26" s="84">
        <f t="shared" si="38"/>
        <v>0</v>
      </c>
    </row>
    <row r="27" spans="1:41" ht="15" customHeight="1" x14ac:dyDescent="0.25">
      <c r="A27">
        <v>16</v>
      </c>
      <c r="B27" s="84">
        <f t="shared" si="0"/>
        <v>0</v>
      </c>
      <c r="C27" s="84">
        <f t="shared" si="5"/>
        <v>0</v>
      </c>
      <c r="D27" s="84">
        <f t="shared" si="6"/>
        <v>0</v>
      </c>
      <c r="E27" s="84">
        <f t="shared" si="7"/>
        <v>0</v>
      </c>
      <c r="F27" s="84">
        <f t="shared" si="8"/>
        <v>0</v>
      </c>
      <c r="G27" s="84">
        <f t="shared" si="9"/>
        <v>0</v>
      </c>
      <c r="H27" s="84">
        <f t="shared" si="10"/>
        <v>0</v>
      </c>
      <c r="I27" s="84">
        <f t="shared" si="11"/>
        <v>0</v>
      </c>
      <c r="J27" s="84">
        <f t="shared" si="12"/>
        <v>0</v>
      </c>
      <c r="K27" s="84">
        <f t="shared" si="13"/>
        <v>0</v>
      </c>
      <c r="L27" s="84">
        <f t="shared" si="14"/>
        <v>0</v>
      </c>
      <c r="M27" s="84">
        <f t="shared" si="15"/>
        <v>0</v>
      </c>
      <c r="N27" s="84">
        <f t="shared" si="16"/>
        <v>0</v>
      </c>
      <c r="O27" s="84">
        <f t="shared" si="17"/>
        <v>0</v>
      </c>
      <c r="P27" s="84">
        <f t="shared" si="18"/>
        <v>0</v>
      </c>
      <c r="R27">
        <v>16</v>
      </c>
      <c r="S27" s="84">
        <f t="shared" si="1"/>
        <v>0</v>
      </c>
      <c r="T27" s="84">
        <f t="shared" si="19"/>
        <v>0</v>
      </c>
      <c r="U27" s="84">
        <f t="shared" si="20"/>
        <v>0</v>
      </c>
      <c r="V27" s="84">
        <f t="shared" si="21"/>
        <v>0</v>
      </c>
      <c r="W27" s="84">
        <f t="shared" si="22"/>
        <v>0</v>
      </c>
      <c r="X27" s="84">
        <f t="shared" si="23"/>
        <v>0</v>
      </c>
      <c r="Y27" s="84">
        <f t="shared" si="24"/>
        <v>0</v>
      </c>
      <c r="Z27" s="84">
        <f t="shared" si="25"/>
        <v>0</v>
      </c>
      <c r="AA27" s="84">
        <f t="shared" si="26"/>
        <v>0</v>
      </c>
      <c r="AB27" s="84">
        <f t="shared" si="27"/>
        <v>0</v>
      </c>
      <c r="AC27" s="84">
        <f t="shared" si="28"/>
        <v>0</v>
      </c>
      <c r="AD27">
        <v>16</v>
      </c>
      <c r="AE27" s="84">
        <f t="shared" si="3"/>
        <v>0</v>
      </c>
      <c r="AF27" s="84">
        <f t="shared" si="29"/>
        <v>0</v>
      </c>
      <c r="AG27" s="84">
        <f t="shared" si="30"/>
        <v>0</v>
      </c>
      <c r="AH27" s="84">
        <f t="shared" si="31"/>
        <v>0</v>
      </c>
      <c r="AI27" s="84">
        <f t="shared" si="32"/>
        <v>0</v>
      </c>
      <c r="AJ27" s="84">
        <f t="shared" si="33"/>
        <v>0</v>
      </c>
      <c r="AK27" s="84">
        <f t="shared" si="34"/>
        <v>0</v>
      </c>
      <c r="AL27" s="84">
        <f t="shared" si="35"/>
        <v>0</v>
      </c>
      <c r="AM27" s="84">
        <f t="shared" si="36"/>
        <v>0</v>
      </c>
      <c r="AN27" s="84">
        <f t="shared" si="37"/>
        <v>0</v>
      </c>
      <c r="AO27" s="84">
        <f t="shared" si="38"/>
        <v>0</v>
      </c>
    </row>
    <row r="28" spans="1:41" ht="15" customHeight="1" x14ac:dyDescent="0.25">
      <c r="A28">
        <v>17</v>
      </c>
      <c r="B28" s="84">
        <f t="shared" si="0"/>
        <v>0</v>
      </c>
      <c r="C28" s="84">
        <f t="shared" si="5"/>
        <v>0</v>
      </c>
      <c r="D28" s="84">
        <f t="shared" si="6"/>
        <v>0</v>
      </c>
      <c r="E28" s="84">
        <f t="shared" si="7"/>
        <v>0</v>
      </c>
      <c r="F28" s="84">
        <f t="shared" si="8"/>
        <v>0</v>
      </c>
      <c r="G28" s="84">
        <f t="shared" si="9"/>
        <v>0</v>
      </c>
      <c r="H28" s="84">
        <f t="shared" si="10"/>
        <v>0</v>
      </c>
      <c r="I28" s="84">
        <f t="shared" si="11"/>
        <v>0</v>
      </c>
      <c r="J28" s="84">
        <f t="shared" si="12"/>
        <v>0</v>
      </c>
      <c r="K28" s="84">
        <f t="shared" si="13"/>
        <v>0</v>
      </c>
      <c r="L28" s="84">
        <f t="shared" si="14"/>
        <v>0</v>
      </c>
      <c r="M28" s="84">
        <f t="shared" si="15"/>
        <v>0</v>
      </c>
      <c r="N28" s="84">
        <f t="shared" si="16"/>
        <v>0</v>
      </c>
      <c r="O28" s="84">
        <f t="shared" si="17"/>
        <v>0</v>
      </c>
      <c r="P28" s="84">
        <f t="shared" si="18"/>
        <v>0</v>
      </c>
      <c r="R28">
        <v>17</v>
      </c>
      <c r="S28" s="84">
        <f t="shared" si="1"/>
        <v>0</v>
      </c>
      <c r="T28" s="84">
        <f t="shared" si="19"/>
        <v>0</v>
      </c>
      <c r="U28" s="84">
        <f t="shared" si="20"/>
        <v>0</v>
      </c>
      <c r="V28" s="84">
        <f t="shared" si="21"/>
        <v>0</v>
      </c>
      <c r="W28" s="84">
        <f t="shared" si="22"/>
        <v>0</v>
      </c>
      <c r="X28" s="84">
        <f t="shared" si="23"/>
        <v>0</v>
      </c>
      <c r="Y28" s="84">
        <f t="shared" si="24"/>
        <v>0</v>
      </c>
      <c r="Z28" s="84">
        <f t="shared" si="25"/>
        <v>0</v>
      </c>
      <c r="AA28" s="84">
        <f t="shared" si="26"/>
        <v>0</v>
      </c>
      <c r="AB28" s="84">
        <f t="shared" si="27"/>
        <v>0</v>
      </c>
      <c r="AC28" s="84">
        <f t="shared" si="28"/>
        <v>0</v>
      </c>
      <c r="AD28">
        <v>17</v>
      </c>
      <c r="AE28" s="84">
        <f t="shared" si="3"/>
        <v>0</v>
      </c>
      <c r="AF28" s="84">
        <f t="shared" si="29"/>
        <v>0</v>
      </c>
      <c r="AG28" s="84">
        <f t="shared" si="30"/>
        <v>0</v>
      </c>
      <c r="AH28" s="84">
        <f t="shared" si="31"/>
        <v>0</v>
      </c>
      <c r="AI28" s="84">
        <f t="shared" si="32"/>
        <v>0</v>
      </c>
      <c r="AJ28" s="84">
        <f t="shared" si="33"/>
        <v>0</v>
      </c>
      <c r="AK28" s="84">
        <f t="shared" si="34"/>
        <v>0</v>
      </c>
      <c r="AL28" s="84">
        <f t="shared" si="35"/>
        <v>0</v>
      </c>
      <c r="AM28" s="84">
        <f t="shared" si="36"/>
        <v>0</v>
      </c>
      <c r="AN28" s="84">
        <f t="shared" si="37"/>
        <v>0</v>
      </c>
      <c r="AO28" s="84">
        <f t="shared" si="38"/>
        <v>0</v>
      </c>
    </row>
    <row r="29" spans="1:41" ht="15" customHeight="1" x14ac:dyDescent="0.25">
      <c r="A29">
        <v>18</v>
      </c>
      <c r="B29" s="84">
        <f t="shared" si="0"/>
        <v>0</v>
      </c>
      <c r="C29" s="84">
        <f t="shared" si="5"/>
        <v>0</v>
      </c>
      <c r="D29" s="84">
        <f t="shared" si="6"/>
        <v>0</v>
      </c>
      <c r="E29" s="84">
        <f t="shared" si="7"/>
        <v>0</v>
      </c>
      <c r="F29" s="84">
        <f t="shared" si="8"/>
        <v>0</v>
      </c>
      <c r="G29" s="84">
        <f t="shared" si="9"/>
        <v>0</v>
      </c>
      <c r="H29" s="84">
        <f t="shared" si="10"/>
        <v>0</v>
      </c>
      <c r="I29" s="84">
        <f t="shared" si="11"/>
        <v>0</v>
      </c>
      <c r="J29" s="84">
        <f t="shared" si="12"/>
        <v>0</v>
      </c>
      <c r="K29" s="84">
        <f t="shared" si="13"/>
        <v>0</v>
      </c>
      <c r="L29" s="84">
        <f t="shared" si="14"/>
        <v>0</v>
      </c>
      <c r="M29" s="84">
        <f t="shared" si="15"/>
        <v>0</v>
      </c>
      <c r="N29" s="84">
        <f t="shared" si="16"/>
        <v>0</v>
      </c>
      <c r="O29" s="84">
        <f t="shared" si="17"/>
        <v>0</v>
      </c>
      <c r="P29" s="84">
        <f t="shared" si="18"/>
        <v>0</v>
      </c>
      <c r="R29">
        <v>18</v>
      </c>
      <c r="S29" s="84">
        <f t="shared" si="1"/>
        <v>0</v>
      </c>
      <c r="T29" s="84">
        <f t="shared" si="19"/>
        <v>0</v>
      </c>
      <c r="U29" s="84">
        <f t="shared" si="20"/>
        <v>0</v>
      </c>
      <c r="V29" s="84">
        <f t="shared" si="21"/>
        <v>0</v>
      </c>
      <c r="W29" s="84">
        <f t="shared" si="22"/>
        <v>0</v>
      </c>
      <c r="X29" s="84">
        <f t="shared" si="23"/>
        <v>0</v>
      </c>
      <c r="Y29" s="84">
        <f t="shared" si="24"/>
        <v>0</v>
      </c>
      <c r="Z29" s="84">
        <f t="shared" si="25"/>
        <v>0</v>
      </c>
      <c r="AA29" s="84">
        <f t="shared" si="26"/>
        <v>0</v>
      </c>
      <c r="AB29" s="84">
        <f t="shared" si="27"/>
        <v>0</v>
      </c>
      <c r="AC29" s="84">
        <f t="shared" si="28"/>
        <v>0</v>
      </c>
      <c r="AD29">
        <v>18</v>
      </c>
      <c r="AE29" s="84">
        <f t="shared" si="3"/>
        <v>0</v>
      </c>
      <c r="AF29" s="84">
        <f t="shared" si="29"/>
        <v>0</v>
      </c>
      <c r="AG29" s="84">
        <f t="shared" si="30"/>
        <v>0</v>
      </c>
      <c r="AH29" s="84">
        <f t="shared" si="31"/>
        <v>0</v>
      </c>
      <c r="AI29" s="84">
        <f t="shared" si="32"/>
        <v>0</v>
      </c>
      <c r="AJ29" s="84">
        <f t="shared" si="33"/>
        <v>0</v>
      </c>
      <c r="AK29" s="84">
        <f t="shared" si="34"/>
        <v>0</v>
      </c>
      <c r="AL29" s="84">
        <f t="shared" si="35"/>
        <v>0</v>
      </c>
      <c r="AM29" s="84">
        <f t="shared" si="36"/>
        <v>0</v>
      </c>
      <c r="AN29" s="84">
        <f t="shared" si="37"/>
        <v>0</v>
      </c>
      <c r="AO29" s="84">
        <f t="shared" si="38"/>
        <v>0</v>
      </c>
    </row>
    <row r="30" spans="1:41" ht="15" customHeight="1" x14ac:dyDescent="0.25">
      <c r="A30">
        <v>19</v>
      </c>
      <c r="B30" s="84">
        <f t="shared" si="0"/>
        <v>0</v>
      </c>
      <c r="C30" s="84">
        <f t="shared" si="5"/>
        <v>0</v>
      </c>
      <c r="D30" s="84">
        <f t="shared" si="6"/>
        <v>0</v>
      </c>
      <c r="E30" s="84">
        <f t="shared" si="7"/>
        <v>0</v>
      </c>
      <c r="F30" s="84">
        <f t="shared" si="8"/>
        <v>0</v>
      </c>
      <c r="G30" s="84">
        <f t="shared" si="9"/>
        <v>0</v>
      </c>
      <c r="H30" s="84">
        <f t="shared" si="10"/>
        <v>0</v>
      </c>
      <c r="I30" s="84">
        <f t="shared" si="11"/>
        <v>0</v>
      </c>
      <c r="J30" s="84">
        <f t="shared" si="12"/>
        <v>0</v>
      </c>
      <c r="K30" s="84">
        <f t="shared" si="13"/>
        <v>0</v>
      </c>
      <c r="L30" s="84">
        <f t="shared" si="14"/>
        <v>0</v>
      </c>
      <c r="M30" s="84">
        <f t="shared" si="15"/>
        <v>0</v>
      </c>
      <c r="N30" s="84">
        <f t="shared" si="16"/>
        <v>0</v>
      </c>
      <c r="O30" s="84">
        <f t="shared" si="17"/>
        <v>0</v>
      </c>
      <c r="P30" s="84">
        <f t="shared" si="18"/>
        <v>0</v>
      </c>
      <c r="R30">
        <v>19</v>
      </c>
      <c r="S30" s="84">
        <f t="shared" si="1"/>
        <v>0</v>
      </c>
      <c r="T30" s="84">
        <f t="shared" si="19"/>
        <v>0</v>
      </c>
      <c r="U30" s="84">
        <f t="shared" si="20"/>
        <v>0</v>
      </c>
      <c r="V30" s="84">
        <f t="shared" si="21"/>
        <v>0</v>
      </c>
      <c r="W30" s="84">
        <f t="shared" si="22"/>
        <v>0</v>
      </c>
      <c r="X30" s="84">
        <f t="shared" si="23"/>
        <v>0</v>
      </c>
      <c r="Y30" s="84">
        <f t="shared" si="24"/>
        <v>0</v>
      </c>
      <c r="Z30" s="84">
        <f t="shared" si="25"/>
        <v>0</v>
      </c>
      <c r="AA30" s="84">
        <f t="shared" si="26"/>
        <v>0</v>
      </c>
      <c r="AB30" s="84">
        <f t="shared" si="27"/>
        <v>0</v>
      </c>
      <c r="AC30" s="84">
        <f t="shared" si="28"/>
        <v>0</v>
      </c>
      <c r="AD30">
        <v>19</v>
      </c>
      <c r="AE30" s="84">
        <f t="shared" si="3"/>
        <v>0</v>
      </c>
      <c r="AF30" s="84">
        <f t="shared" si="29"/>
        <v>0</v>
      </c>
      <c r="AG30" s="84">
        <f t="shared" si="30"/>
        <v>0</v>
      </c>
      <c r="AH30" s="84">
        <f t="shared" si="31"/>
        <v>0</v>
      </c>
      <c r="AI30" s="84">
        <f t="shared" si="32"/>
        <v>0</v>
      </c>
      <c r="AJ30" s="84">
        <f t="shared" si="33"/>
        <v>0</v>
      </c>
      <c r="AK30" s="84">
        <f t="shared" si="34"/>
        <v>0</v>
      </c>
      <c r="AL30" s="84">
        <f t="shared" si="35"/>
        <v>0</v>
      </c>
      <c r="AM30" s="84">
        <f t="shared" si="36"/>
        <v>0</v>
      </c>
      <c r="AN30" s="84">
        <f t="shared" si="37"/>
        <v>0</v>
      </c>
      <c r="AO30" s="84">
        <f t="shared" si="38"/>
        <v>0</v>
      </c>
    </row>
    <row r="31" spans="1:41" ht="15" customHeight="1" x14ac:dyDescent="0.25">
      <c r="A31">
        <v>20</v>
      </c>
      <c r="B31" s="84">
        <f t="shared" si="0"/>
        <v>0</v>
      </c>
      <c r="C31" s="84">
        <f t="shared" si="5"/>
        <v>0</v>
      </c>
      <c r="D31" s="84">
        <f t="shared" si="6"/>
        <v>0</v>
      </c>
      <c r="E31" s="84">
        <f t="shared" si="7"/>
        <v>0</v>
      </c>
      <c r="F31" s="84">
        <f t="shared" si="8"/>
        <v>0</v>
      </c>
      <c r="G31" s="84">
        <f t="shared" si="9"/>
        <v>0</v>
      </c>
      <c r="H31" s="84">
        <f t="shared" si="10"/>
        <v>0</v>
      </c>
      <c r="I31" s="84">
        <f t="shared" si="11"/>
        <v>0</v>
      </c>
      <c r="J31" s="84">
        <f t="shared" si="12"/>
        <v>0</v>
      </c>
      <c r="K31" s="84">
        <f t="shared" si="13"/>
        <v>0</v>
      </c>
      <c r="L31" s="84">
        <f t="shared" si="14"/>
        <v>0</v>
      </c>
      <c r="M31" s="84">
        <f t="shared" si="15"/>
        <v>0</v>
      </c>
      <c r="N31" s="84">
        <f t="shared" si="16"/>
        <v>0</v>
      </c>
      <c r="O31" s="84">
        <f t="shared" si="17"/>
        <v>0</v>
      </c>
      <c r="P31" s="84">
        <f t="shared" si="18"/>
        <v>0</v>
      </c>
      <c r="R31">
        <v>20</v>
      </c>
      <c r="S31" s="84">
        <f t="shared" si="1"/>
        <v>0</v>
      </c>
      <c r="T31" s="84">
        <f t="shared" si="19"/>
        <v>0</v>
      </c>
      <c r="U31" s="84">
        <f t="shared" si="20"/>
        <v>0</v>
      </c>
      <c r="V31" s="84">
        <f t="shared" si="21"/>
        <v>0</v>
      </c>
      <c r="W31" s="84">
        <f t="shared" si="22"/>
        <v>0</v>
      </c>
      <c r="X31" s="84">
        <f t="shared" si="23"/>
        <v>0</v>
      </c>
      <c r="Y31" s="84">
        <f t="shared" si="24"/>
        <v>0</v>
      </c>
      <c r="Z31" s="84">
        <f t="shared" si="25"/>
        <v>0</v>
      </c>
      <c r="AA31" s="84">
        <f t="shared" si="26"/>
        <v>0</v>
      </c>
      <c r="AB31" s="84">
        <f t="shared" si="27"/>
        <v>0</v>
      </c>
      <c r="AC31" s="84">
        <f t="shared" si="28"/>
        <v>0</v>
      </c>
      <c r="AD31">
        <v>20</v>
      </c>
      <c r="AE31" s="84">
        <f t="shared" si="3"/>
        <v>0</v>
      </c>
      <c r="AF31" s="84">
        <f t="shared" si="29"/>
        <v>0</v>
      </c>
      <c r="AG31" s="84">
        <f t="shared" si="30"/>
        <v>0</v>
      </c>
      <c r="AH31" s="84">
        <f t="shared" si="31"/>
        <v>0</v>
      </c>
      <c r="AI31" s="84">
        <f t="shared" si="32"/>
        <v>0</v>
      </c>
      <c r="AJ31" s="84">
        <f t="shared" si="33"/>
        <v>0</v>
      </c>
      <c r="AK31" s="84">
        <f t="shared" si="34"/>
        <v>0</v>
      </c>
      <c r="AL31" s="84">
        <f t="shared" si="35"/>
        <v>0</v>
      </c>
      <c r="AM31" s="84">
        <f t="shared" si="36"/>
        <v>0</v>
      </c>
      <c r="AN31" s="84">
        <f t="shared" si="37"/>
        <v>0</v>
      </c>
      <c r="AO31" s="84">
        <f t="shared" si="38"/>
        <v>0</v>
      </c>
    </row>
    <row r="32" spans="1:41" ht="15" customHeight="1" x14ac:dyDescent="0.25">
      <c r="A32">
        <v>21</v>
      </c>
      <c r="B32" s="84">
        <f t="shared" si="0"/>
        <v>0</v>
      </c>
      <c r="C32" s="84">
        <f t="shared" si="5"/>
        <v>0</v>
      </c>
      <c r="D32" s="84">
        <f t="shared" si="6"/>
        <v>0</v>
      </c>
      <c r="E32" s="84">
        <f t="shared" si="7"/>
        <v>0</v>
      </c>
      <c r="F32" s="84">
        <f t="shared" si="8"/>
        <v>0</v>
      </c>
      <c r="G32" s="84">
        <f t="shared" si="9"/>
        <v>0</v>
      </c>
      <c r="H32" s="84">
        <f t="shared" si="10"/>
        <v>0</v>
      </c>
      <c r="I32" s="84">
        <f t="shared" si="11"/>
        <v>0</v>
      </c>
      <c r="J32" s="84">
        <f t="shared" si="12"/>
        <v>0</v>
      </c>
      <c r="K32" s="84">
        <f t="shared" si="13"/>
        <v>0</v>
      </c>
      <c r="L32" s="84">
        <f t="shared" si="14"/>
        <v>0</v>
      </c>
      <c r="M32" s="84">
        <f t="shared" si="15"/>
        <v>0</v>
      </c>
      <c r="N32" s="84">
        <f t="shared" si="16"/>
        <v>0</v>
      </c>
      <c r="O32" s="84">
        <f t="shared" si="17"/>
        <v>0</v>
      </c>
      <c r="P32" s="84">
        <f t="shared" si="18"/>
        <v>0</v>
      </c>
      <c r="R32">
        <v>21</v>
      </c>
      <c r="S32" s="84">
        <f t="shared" si="1"/>
        <v>0</v>
      </c>
      <c r="T32" s="84">
        <f t="shared" si="19"/>
        <v>0</v>
      </c>
      <c r="U32" s="84">
        <f t="shared" si="20"/>
        <v>0</v>
      </c>
      <c r="V32" s="84">
        <f t="shared" si="21"/>
        <v>0</v>
      </c>
      <c r="W32" s="84">
        <f t="shared" si="22"/>
        <v>0</v>
      </c>
      <c r="X32" s="84">
        <f t="shared" si="23"/>
        <v>0</v>
      </c>
      <c r="Y32" s="84">
        <f t="shared" si="24"/>
        <v>0</v>
      </c>
      <c r="Z32" s="84">
        <f t="shared" si="25"/>
        <v>0</v>
      </c>
      <c r="AA32" s="84">
        <f t="shared" si="26"/>
        <v>0</v>
      </c>
      <c r="AB32" s="84">
        <f t="shared" si="27"/>
        <v>0</v>
      </c>
      <c r="AC32" s="84">
        <f t="shared" si="28"/>
        <v>0</v>
      </c>
      <c r="AD32">
        <v>21</v>
      </c>
      <c r="AE32" s="84">
        <f t="shared" si="3"/>
        <v>0</v>
      </c>
      <c r="AF32" s="84">
        <f t="shared" si="29"/>
        <v>0</v>
      </c>
      <c r="AG32" s="84">
        <f t="shared" si="30"/>
        <v>0</v>
      </c>
      <c r="AH32" s="84">
        <f t="shared" si="31"/>
        <v>0</v>
      </c>
      <c r="AI32" s="84">
        <f t="shared" si="32"/>
        <v>0</v>
      </c>
      <c r="AJ32" s="84">
        <f t="shared" si="33"/>
        <v>0</v>
      </c>
      <c r="AK32" s="84">
        <f t="shared" si="34"/>
        <v>0</v>
      </c>
      <c r="AL32" s="84">
        <f t="shared" si="35"/>
        <v>0</v>
      </c>
      <c r="AM32" s="84">
        <f t="shared" si="36"/>
        <v>0</v>
      </c>
      <c r="AN32" s="84">
        <f t="shared" si="37"/>
        <v>0</v>
      </c>
      <c r="AO32" s="84">
        <f t="shared" si="38"/>
        <v>0</v>
      </c>
    </row>
    <row r="33" spans="1:41" ht="15" customHeight="1" x14ac:dyDescent="0.25">
      <c r="A33">
        <v>22</v>
      </c>
      <c r="B33" s="84">
        <f t="shared" si="0"/>
        <v>0</v>
      </c>
      <c r="C33" s="84">
        <f t="shared" si="5"/>
        <v>0</v>
      </c>
      <c r="D33" s="84">
        <f t="shared" si="6"/>
        <v>0</v>
      </c>
      <c r="E33" s="84">
        <f t="shared" si="7"/>
        <v>0</v>
      </c>
      <c r="F33" s="84">
        <f t="shared" si="8"/>
        <v>0</v>
      </c>
      <c r="G33" s="84">
        <f t="shared" si="9"/>
        <v>0</v>
      </c>
      <c r="H33" s="84">
        <f t="shared" si="10"/>
        <v>0</v>
      </c>
      <c r="I33" s="84">
        <f t="shared" si="11"/>
        <v>0</v>
      </c>
      <c r="J33" s="84">
        <f t="shared" si="12"/>
        <v>0</v>
      </c>
      <c r="K33" s="84">
        <f t="shared" si="13"/>
        <v>0</v>
      </c>
      <c r="L33" s="84">
        <f t="shared" si="14"/>
        <v>0</v>
      </c>
      <c r="M33" s="84">
        <f t="shared" si="15"/>
        <v>0</v>
      </c>
      <c r="N33" s="84">
        <f t="shared" si="16"/>
        <v>0</v>
      </c>
      <c r="O33" s="84">
        <f t="shared" si="17"/>
        <v>0</v>
      </c>
      <c r="P33" s="84">
        <f t="shared" si="18"/>
        <v>0</v>
      </c>
      <c r="R33">
        <v>22</v>
      </c>
      <c r="S33" s="84">
        <f t="shared" si="1"/>
        <v>0</v>
      </c>
      <c r="T33" s="84">
        <f t="shared" si="19"/>
        <v>0</v>
      </c>
      <c r="U33" s="84">
        <f t="shared" si="20"/>
        <v>0</v>
      </c>
      <c r="V33" s="84">
        <f t="shared" si="21"/>
        <v>0</v>
      </c>
      <c r="W33" s="84">
        <f t="shared" si="22"/>
        <v>0</v>
      </c>
      <c r="X33" s="84">
        <f t="shared" si="23"/>
        <v>0</v>
      </c>
      <c r="Y33" s="84">
        <f t="shared" si="24"/>
        <v>0</v>
      </c>
      <c r="Z33" s="84">
        <f t="shared" si="25"/>
        <v>0</v>
      </c>
      <c r="AA33" s="84">
        <f t="shared" si="26"/>
        <v>0</v>
      </c>
      <c r="AB33" s="84">
        <f t="shared" si="27"/>
        <v>0</v>
      </c>
      <c r="AC33" s="84">
        <f t="shared" si="28"/>
        <v>0</v>
      </c>
      <c r="AD33">
        <v>22</v>
      </c>
      <c r="AE33" s="84">
        <f t="shared" si="3"/>
        <v>0</v>
      </c>
      <c r="AF33" s="84">
        <f t="shared" si="29"/>
        <v>0</v>
      </c>
      <c r="AG33" s="84">
        <f t="shared" si="30"/>
        <v>0</v>
      </c>
      <c r="AH33" s="84">
        <f t="shared" si="31"/>
        <v>0</v>
      </c>
      <c r="AI33" s="84">
        <f t="shared" si="32"/>
        <v>0</v>
      </c>
      <c r="AJ33" s="84">
        <f t="shared" si="33"/>
        <v>0</v>
      </c>
      <c r="AK33" s="84">
        <f t="shared" si="34"/>
        <v>0</v>
      </c>
      <c r="AL33" s="84">
        <f t="shared" si="35"/>
        <v>0</v>
      </c>
      <c r="AM33" s="84">
        <f t="shared" si="36"/>
        <v>0</v>
      </c>
      <c r="AN33" s="84">
        <f t="shared" si="37"/>
        <v>0</v>
      </c>
      <c r="AO33" s="84">
        <f t="shared" si="38"/>
        <v>0</v>
      </c>
    </row>
    <row r="34" spans="1:41" ht="15" customHeight="1" x14ac:dyDescent="0.25">
      <c r="A34">
        <v>23</v>
      </c>
      <c r="B34" s="84">
        <f t="shared" si="0"/>
        <v>0</v>
      </c>
      <c r="C34" s="84">
        <f t="shared" si="5"/>
        <v>0</v>
      </c>
      <c r="D34" s="84">
        <f t="shared" si="6"/>
        <v>0</v>
      </c>
      <c r="E34" s="84">
        <f t="shared" si="7"/>
        <v>0</v>
      </c>
      <c r="F34" s="84">
        <f t="shared" si="8"/>
        <v>0</v>
      </c>
      <c r="G34" s="84">
        <f t="shared" si="9"/>
        <v>0</v>
      </c>
      <c r="H34" s="84">
        <f t="shared" si="10"/>
        <v>0</v>
      </c>
      <c r="I34" s="84">
        <f t="shared" si="11"/>
        <v>0</v>
      </c>
      <c r="J34" s="84">
        <f t="shared" si="12"/>
        <v>0</v>
      </c>
      <c r="K34" s="84">
        <f t="shared" si="13"/>
        <v>0</v>
      </c>
      <c r="L34" s="84">
        <f t="shared" si="14"/>
        <v>0</v>
      </c>
      <c r="M34" s="84">
        <f t="shared" si="15"/>
        <v>0</v>
      </c>
      <c r="N34" s="84">
        <f t="shared" si="16"/>
        <v>0</v>
      </c>
      <c r="O34" s="84">
        <f t="shared" si="17"/>
        <v>0</v>
      </c>
      <c r="P34" s="84">
        <f t="shared" si="18"/>
        <v>0</v>
      </c>
      <c r="R34">
        <v>23</v>
      </c>
      <c r="S34" s="84">
        <f t="shared" si="1"/>
        <v>0</v>
      </c>
      <c r="T34" s="84">
        <f t="shared" si="19"/>
        <v>0</v>
      </c>
      <c r="U34" s="84">
        <f t="shared" si="20"/>
        <v>0</v>
      </c>
      <c r="V34" s="84">
        <f t="shared" si="21"/>
        <v>0</v>
      </c>
      <c r="W34" s="84">
        <f t="shared" si="22"/>
        <v>0</v>
      </c>
      <c r="X34" s="84">
        <f t="shared" si="23"/>
        <v>0</v>
      </c>
      <c r="Y34" s="84">
        <f t="shared" si="24"/>
        <v>0</v>
      </c>
      <c r="Z34" s="84">
        <f t="shared" si="25"/>
        <v>0</v>
      </c>
      <c r="AA34" s="84">
        <f t="shared" si="26"/>
        <v>0</v>
      </c>
      <c r="AB34" s="84">
        <f t="shared" si="27"/>
        <v>0</v>
      </c>
      <c r="AC34" s="84">
        <f t="shared" si="28"/>
        <v>0</v>
      </c>
      <c r="AD34">
        <v>23</v>
      </c>
      <c r="AE34" s="84">
        <f t="shared" si="3"/>
        <v>0</v>
      </c>
      <c r="AF34" s="84">
        <f t="shared" si="29"/>
        <v>0</v>
      </c>
      <c r="AG34" s="84">
        <f t="shared" si="30"/>
        <v>0</v>
      </c>
      <c r="AH34" s="84">
        <f t="shared" si="31"/>
        <v>0</v>
      </c>
      <c r="AI34" s="84">
        <f t="shared" si="32"/>
        <v>0</v>
      </c>
      <c r="AJ34" s="84">
        <f t="shared" si="33"/>
        <v>0</v>
      </c>
      <c r="AK34" s="84">
        <f t="shared" si="34"/>
        <v>0</v>
      </c>
      <c r="AL34" s="84">
        <f t="shared" si="35"/>
        <v>0</v>
      </c>
      <c r="AM34" s="84">
        <f t="shared" si="36"/>
        <v>0</v>
      </c>
      <c r="AN34" s="84">
        <f t="shared" si="37"/>
        <v>0</v>
      </c>
      <c r="AO34" s="84">
        <f t="shared" si="38"/>
        <v>0</v>
      </c>
    </row>
    <row r="35" spans="1:41" ht="15" customHeight="1" x14ac:dyDescent="0.25">
      <c r="A35">
        <v>24</v>
      </c>
      <c r="B35" s="84">
        <f t="shared" si="0"/>
        <v>0</v>
      </c>
      <c r="C35" s="84">
        <f t="shared" si="5"/>
        <v>0</v>
      </c>
      <c r="D35" s="84">
        <f t="shared" si="6"/>
        <v>0</v>
      </c>
      <c r="E35" s="84">
        <f t="shared" si="7"/>
        <v>0</v>
      </c>
      <c r="F35" s="84">
        <f t="shared" si="8"/>
        <v>0</v>
      </c>
      <c r="G35" s="84">
        <f t="shared" si="9"/>
        <v>0</v>
      </c>
      <c r="H35" s="84">
        <f t="shared" si="10"/>
        <v>0</v>
      </c>
      <c r="I35" s="84">
        <f t="shared" si="11"/>
        <v>0</v>
      </c>
      <c r="J35" s="84">
        <f t="shared" si="12"/>
        <v>0</v>
      </c>
      <c r="K35" s="84">
        <f t="shared" si="13"/>
        <v>0</v>
      </c>
      <c r="L35" s="84">
        <f t="shared" si="14"/>
        <v>0</v>
      </c>
      <c r="M35" s="84">
        <f t="shared" si="15"/>
        <v>0</v>
      </c>
      <c r="N35" s="84">
        <f t="shared" si="16"/>
        <v>0</v>
      </c>
      <c r="O35" s="84">
        <f t="shared" si="17"/>
        <v>0</v>
      </c>
      <c r="P35" s="84">
        <f t="shared" si="18"/>
        <v>0</v>
      </c>
      <c r="R35">
        <v>24</v>
      </c>
      <c r="S35" s="84">
        <f t="shared" si="1"/>
        <v>0</v>
      </c>
      <c r="T35" s="84">
        <f t="shared" si="19"/>
        <v>0</v>
      </c>
      <c r="U35" s="84">
        <f t="shared" si="20"/>
        <v>0</v>
      </c>
      <c r="V35" s="84">
        <f t="shared" si="21"/>
        <v>0</v>
      </c>
      <c r="W35" s="84">
        <f t="shared" si="22"/>
        <v>0</v>
      </c>
      <c r="X35" s="84">
        <f t="shared" si="23"/>
        <v>0</v>
      </c>
      <c r="Y35" s="84">
        <f t="shared" si="24"/>
        <v>0</v>
      </c>
      <c r="Z35" s="84">
        <f t="shared" si="25"/>
        <v>0</v>
      </c>
      <c r="AA35" s="84">
        <f t="shared" si="26"/>
        <v>0</v>
      </c>
      <c r="AB35" s="84">
        <f t="shared" si="27"/>
        <v>0</v>
      </c>
      <c r="AC35" s="84">
        <f t="shared" si="28"/>
        <v>0</v>
      </c>
      <c r="AD35">
        <v>24</v>
      </c>
      <c r="AE35" s="84">
        <f t="shared" si="3"/>
        <v>0</v>
      </c>
      <c r="AF35" s="84">
        <f t="shared" si="29"/>
        <v>0</v>
      </c>
      <c r="AG35" s="84">
        <f t="shared" si="30"/>
        <v>0</v>
      </c>
      <c r="AH35" s="84">
        <f t="shared" si="31"/>
        <v>0</v>
      </c>
      <c r="AI35" s="84">
        <f t="shared" si="32"/>
        <v>0</v>
      </c>
      <c r="AJ35" s="84">
        <f t="shared" si="33"/>
        <v>0</v>
      </c>
      <c r="AK35" s="84">
        <f t="shared" si="34"/>
        <v>0</v>
      </c>
      <c r="AL35" s="84">
        <f t="shared" si="35"/>
        <v>0</v>
      </c>
      <c r="AM35" s="84">
        <f t="shared" si="36"/>
        <v>0</v>
      </c>
      <c r="AN35" s="84">
        <f t="shared" si="37"/>
        <v>0</v>
      </c>
      <c r="AO35" s="84">
        <f t="shared" si="38"/>
        <v>0</v>
      </c>
    </row>
    <row r="36" spans="1:41" ht="15" customHeight="1" x14ac:dyDescent="0.25">
      <c r="A36">
        <v>25</v>
      </c>
      <c r="B36" s="84">
        <f t="shared" si="0"/>
        <v>0</v>
      </c>
      <c r="C36" s="84">
        <f t="shared" si="5"/>
        <v>0</v>
      </c>
      <c r="D36" s="84">
        <f t="shared" si="6"/>
        <v>0</v>
      </c>
      <c r="E36" s="84">
        <f t="shared" si="7"/>
        <v>0</v>
      </c>
      <c r="F36" s="84">
        <f t="shared" si="8"/>
        <v>0</v>
      </c>
      <c r="G36" s="84">
        <f t="shared" si="9"/>
        <v>0</v>
      </c>
      <c r="H36" s="84">
        <f t="shared" si="10"/>
        <v>0</v>
      </c>
      <c r="I36" s="84">
        <f t="shared" si="11"/>
        <v>0</v>
      </c>
      <c r="J36" s="84">
        <f t="shared" si="12"/>
        <v>0</v>
      </c>
      <c r="K36" s="84">
        <f t="shared" si="13"/>
        <v>0</v>
      </c>
      <c r="L36" s="84">
        <f t="shared" si="14"/>
        <v>0</v>
      </c>
      <c r="M36" s="84">
        <f t="shared" si="15"/>
        <v>0</v>
      </c>
      <c r="N36" s="84">
        <f t="shared" si="16"/>
        <v>0</v>
      </c>
      <c r="O36" s="84">
        <f t="shared" si="17"/>
        <v>0</v>
      </c>
      <c r="P36" s="84">
        <f t="shared" si="18"/>
        <v>0</v>
      </c>
      <c r="R36">
        <v>25</v>
      </c>
      <c r="S36" s="84">
        <f t="shared" si="1"/>
        <v>0</v>
      </c>
      <c r="T36" s="84">
        <f t="shared" si="19"/>
        <v>0</v>
      </c>
      <c r="U36" s="84">
        <f t="shared" si="20"/>
        <v>0</v>
      </c>
      <c r="V36" s="84">
        <f t="shared" si="21"/>
        <v>0</v>
      </c>
      <c r="W36" s="84">
        <f t="shared" si="22"/>
        <v>0</v>
      </c>
      <c r="X36" s="84">
        <f t="shared" si="23"/>
        <v>0</v>
      </c>
      <c r="Y36" s="84">
        <f t="shared" si="24"/>
        <v>0</v>
      </c>
      <c r="Z36" s="84">
        <f t="shared" si="25"/>
        <v>0</v>
      </c>
      <c r="AA36" s="84">
        <f t="shared" si="26"/>
        <v>0</v>
      </c>
      <c r="AB36" s="84">
        <f t="shared" si="27"/>
        <v>0</v>
      </c>
      <c r="AC36" s="84">
        <f t="shared" si="28"/>
        <v>0</v>
      </c>
      <c r="AD36">
        <v>25</v>
      </c>
      <c r="AE36" s="84">
        <f t="shared" si="3"/>
        <v>0</v>
      </c>
      <c r="AF36" s="84">
        <f t="shared" si="29"/>
        <v>0</v>
      </c>
      <c r="AG36" s="84">
        <f t="shared" si="30"/>
        <v>0</v>
      </c>
      <c r="AH36" s="84">
        <f t="shared" si="31"/>
        <v>0</v>
      </c>
      <c r="AI36" s="84">
        <f t="shared" si="32"/>
        <v>0</v>
      </c>
      <c r="AJ36" s="84">
        <f t="shared" si="33"/>
        <v>0</v>
      </c>
      <c r="AK36" s="84">
        <f t="shared" si="34"/>
        <v>0</v>
      </c>
      <c r="AL36" s="84">
        <f t="shared" si="35"/>
        <v>0</v>
      </c>
      <c r="AM36" s="84">
        <f t="shared" si="36"/>
        <v>0</v>
      </c>
      <c r="AN36" s="84">
        <f t="shared" si="37"/>
        <v>0</v>
      </c>
      <c r="AO36" s="84">
        <f t="shared" si="38"/>
        <v>0</v>
      </c>
    </row>
    <row r="37" spans="1:41" ht="15" customHeight="1" x14ac:dyDescent="0.25">
      <c r="A37">
        <v>26</v>
      </c>
      <c r="B37" s="84">
        <f t="shared" si="0"/>
        <v>0</v>
      </c>
      <c r="C37" s="84">
        <f t="shared" si="5"/>
        <v>0</v>
      </c>
      <c r="D37" s="84">
        <f t="shared" si="6"/>
        <v>0</v>
      </c>
      <c r="E37" s="84">
        <f t="shared" si="7"/>
        <v>0</v>
      </c>
      <c r="F37" s="84">
        <f t="shared" si="8"/>
        <v>0</v>
      </c>
      <c r="G37" s="84">
        <f t="shared" si="9"/>
        <v>0</v>
      </c>
      <c r="H37" s="84">
        <f t="shared" si="10"/>
        <v>0</v>
      </c>
      <c r="I37" s="84">
        <f t="shared" si="11"/>
        <v>0</v>
      </c>
      <c r="J37" s="84">
        <f t="shared" si="12"/>
        <v>0</v>
      </c>
      <c r="K37" s="84">
        <f t="shared" si="13"/>
        <v>0</v>
      </c>
      <c r="L37" s="84">
        <f t="shared" si="14"/>
        <v>0</v>
      </c>
      <c r="M37" s="84">
        <f t="shared" si="15"/>
        <v>0</v>
      </c>
      <c r="N37" s="84">
        <f t="shared" si="16"/>
        <v>0</v>
      </c>
      <c r="O37" s="84">
        <f t="shared" si="17"/>
        <v>0</v>
      </c>
      <c r="P37" s="84">
        <f t="shared" si="18"/>
        <v>0</v>
      </c>
      <c r="R37">
        <v>26</v>
      </c>
      <c r="S37" s="84">
        <f t="shared" si="1"/>
        <v>0</v>
      </c>
      <c r="T37" s="84">
        <f t="shared" si="19"/>
        <v>0</v>
      </c>
      <c r="U37" s="84">
        <f t="shared" si="20"/>
        <v>0</v>
      </c>
      <c r="V37" s="84">
        <f t="shared" si="21"/>
        <v>0</v>
      </c>
      <c r="W37" s="84">
        <f t="shared" si="22"/>
        <v>0</v>
      </c>
      <c r="X37" s="84">
        <f t="shared" si="23"/>
        <v>0</v>
      </c>
      <c r="Y37" s="84">
        <f t="shared" si="24"/>
        <v>0</v>
      </c>
      <c r="Z37" s="84">
        <f t="shared" si="25"/>
        <v>0</v>
      </c>
      <c r="AA37" s="84">
        <f t="shared" si="26"/>
        <v>0</v>
      </c>
      <c r="AB37" s="84">
        <f t="shared" si="27"/>
        <v>0</v>
      </c>
      <c r="AC37" s="84">
        <f t="shared" si="28"/>
        <v>0</v>
      </c>
      <c r="AD37">
        <v>26</v>
      </c>
      <c r="AE37" s="84">
        <f t="shared" si="3"/>
        <v>0</v>
      </c>
      <c r="AF37" s="84">
        <f t="shared" si="29"/>
        <v>0</v>
      </c>
      <c r="AG37" s="84">
        <f t="shared" si="30"/>
        <v>0</v>
      </c>
      <c r="AH37" s="84">
        <f t="shared" si="31"/>
        <v>0</v>
      </c>
      <c r="AI37" s="84">
        <f t="shared" si="32"/>
        <v>0</v>
      </c>
      <c r="AJ37" s="84">
        <f t="shared" si="33"/>
        <v>0</v>
      </c>
      <c r="AK37" s="84">
        <f t="shared" si="34"/>
        <v>0</v>
      </c>
      <c r="AL37" s="84">
        <f t="shared" si="35"/>
        <v>0</v>
      </c>
      <c r="AM37" s="84">
        <f t="shared" si="36"/>
        <v>0</v>
      </c>
      <c r="AN37" s="84">
        <f t="shared" si="37"/>
        <v>0</v>
      </c>
      <c r="AO37" s="84">
        <f t="shared" si="38"/>
        <v>0</v>
      </c>
    </row>
    <row r="38" spans="1:41" ht="15" customHeight="1" x14ac:dyDescent="0.25">
      <c r="A38">
        <v>27</v>
      </c>
      <c r="B38" s="84">
        <f t="shared" si="0"/>
        <v>0</v>
      </c>
      <c r="C38" s="84">
        <f t="shared" si="5"/>
        <v>0</v>
      </c>
      <c r="D38" s="84">
        <f t="shared" si="6"/>
        <v>0</v>
      </c>
      <c r="E38" s="84">
        <f t="shared" si="7"/>
        <v>0</v>
      </c>
      <c r="F38" s="84">
        <f t="shared" si="8"/>
        <v>0</v>
      </c>
      <c r="G38" s="84">
        <f t="shared" si="9"/>
        <v>0</v>
      </c>
      <c r="H38" s="84">
        <f t="shared" si="10"/>
        <v>0</v>
      </c>
      <c r="I38" s="84">
        <f t="shared" si="11"/>
        <v>0</v>
      </c>
      <c r="J38" s="84">
        <f t="shared" si="12"/>
        <v>0</v>
      </c>
      <c r="K38" s="84">
        <f t="shared" si="13"/>
        <v>0</v>
      </c>
      <c r="L38" s="84">
        <f t="shared" si="14"/>
        <v>0</v>
      </c>
      <c r="M38" s="84">
        <f t="shared" si="15"/>
        <v>0</v>
      </c>
      <c r="N38" s="84">
        <f t="shared" si="16"/>
        <v>0</v>
      </c>
      <c r="O38" s="84">
        <f t="shared" si="17"/>
        <v>0</v>
      </c>
      <c r="P38" s="84">
        <f t="shared" si="18"/>
        <v>0</v>
      </c>
      <c r="R38">
        <v>27</v>
      </c>
      <c r="S38" s="84">
        <f t="shared" si="1"/>
        <v>0</v>
      </c>
      <c r="T38" s="84">
        <f t="shared" si="19"/>
        <v>0</v>
      </c>
      <c r="U38" s="84">
        <f t="shared" si="20"/>
        <v>0</v>
      </c>
      <c r="V38" s="84">
        <f t="shared" si="21"/>
        <v>0</v>
      </c>
      <c r="W38" s="84">
        <f t="shared" si="22"/>
        <v>0</v>
      </c>
      <c r="X38" s="84">
        <f t="shared" si="23"/>
        <v>0</v>
      </c>
      <c r="Y38" s="84">
        <f t="shared" si="24"/>
        <v>0</v>
      </c>
      <c r="Z38" s="84">
        <f t="shared" si="25"/>
        <v>0</v>
      </c>
      <c r="AA38" s="84">
        <f t="shared" si="26"/>
        <v>0</v>
      </c>
      <c r="AB38" s="84">
        <f t="shared" si="27"/>
        <v>0</v>
      </c>
      <c r="AC38" s="84">
        <f t="shared" si="28"/>
        <v>0</v>
      </c>
      <c r="AD38">
        <v>27</v>
      </c>
      <c r="AE38" s="84">
        <f t="shared" si="3"/>
        <v>0</v>
      </c>
      <c r="AF38" s="84">
        <f t="shared" si="29"/>
        <v>0</v>
      </c>
      <c r="AG38" s="84">
        <f t="shared" si="30"/>
        <v>0</v>
      </c>
      <c r="AH38" s="84">
        <f t="shared" si="31"/>
        <v>0</v>
      </c>
      <c r="AI38" s="84">
        <f t="shared" si="32"/>
        <v>0</v>
      </c>
      <c r="AJ38" s="84">
        <f t="shared" si="33"/>
        <v>0</v>
      </c>
      <c r="AK38" s="84">
        <f t="shared" si="34"/>
        <v>0</v>
      </c>
      <c r="AL38" s="84">
        <f t="shared" si="35"/>
        <v>0</v>
      </c>
      <c r="AM38" s="84">
        <f t="shared" si="36"/>
        <v>0</v>
      </c>
      <c r="AN38" s="84">
        <f t="shared" si="37"/>
        <v>0</v>
      </c>
      <c r="AO38" s="84">
        <f t="shared" si="38"/>
        <v>0</v>
      </c>
    </row>
    <row r="39" spans="1:41" ht="15" customHeight="1" x14ac:dyDescent="0.25">
      <c r="A39">
        <v>28</v>
      </c>
      <c r="B39" s="84">
        <f t="shared" si="0"/>
        <v>0</v>
      </c>
      <c r="C39" s="84">
        <f t="shared" si="5"/>
        <v>0</v>
      </c>
      <c r="D39" s="84">
        <f t="shared" si="6"/>
        <v>0</v>
      </c>
      <c r="E39" s="84">
        <f t="shared" si="7"/>
        <v>0</v>
      </c>
      <c r="F39" s="84">
        <f t="shared" si="8"/>
        <v>0</v>
      </c>
      <c r="G39" s="84">
        <f t="shared" si="9"/>
        <v>0</v>
      </c>
      <c r="H39" s="84">
        <f t="shared" si="10"/>
        <v>0</v>
      </c>
      <c r="I39" s="84">
        <f t="shared" si="11"/>
        <v>0</v>
      </c>
      <c r="J39" s="84">
        <f t="shared" si="12"/>
        <v>0</v>
      </c>
      <c r="K39" s="84">
        <f t="shared" si="13"/>
        <v>0</v>
      </c>
      <c r="L39" s="84">
        <f t="shared" si="14"/>
        <v>0</v>
      </c>
      <c r="M39" s="84">
        <f t="shared" si="15"/>
        <v>0</v>
      </c>
      <c r="N39" s="84">
        <f t="shared" si="16"/>
        <v>0</v>
      </c>
      <c r="O39" s="84">
        <f t="shared" si="17"/>
        <v>0</v>
      </c>
      <c r="P39" s="84">
        <f t="shared" si="18"/>
        <v>0</v>
      </c>
      <c r="R39">
        <v>28</v>
      </c>
      <c r="S39" s="84">
        <f t="shared" si="1"/>
        <v>0</v>
      </c>
      <c r="T39" s="84">
        <f t="shared" si="19"/>
        <v>0</v>
      </c>
      <c r="U39" s="84">
        <f t="shared" si="20"/>
        <v>0</v>
      </c>
      <c r="V39" s="84">
        <f t="shared" si="21"/>
        <v>0</v>
      </c>
      <c r="W39" s="84">
        <f t="shared" si="22"/>
        <v>0</v>
      </c>
      <c r="X39" s="84">
        <f t="shared" si="23"/>
        <v>0</v>
      </c>
      <c r="Y39" s="84">
        <f t="shared" si="24"/>
        <v>0</v>
      </c>
      <c r="Z39" s="84">
        <f t="shared" si="25"/>
        <v>0</v>
      </c>
      <c r="AA39" s="84">
        <f t="shared" si="26"/>
        <v>0</v>
      </c>
      <c r="AB39" s="84">
        <f t="shared" si="27"/>
        <v>0</v>
      </c>
      <c r="AC39" s="84">
        <f t="shared" si="28"/>
        <v>0</v>
      </c>
      <c r="AD39">
        <v>28</v>
      </c>
      <c r="AE39" s="84">
        <f t="shared" si="3"/>
        <v>0</v>
      </c>
      <c r="AF39" s="84">
        <f t="shared" si="29"/>
        <v>0</v>
      </c>
      <c r="AG39" s="84">
        <f t="shared" si="30"/>
        <v>0</v>
      </c>
      <c r="AH39" s="84">
        <f t="shared" si="31"/>
        <v>0</v>
      </c>
      <c r="AI39" s="84">
        <f t="shared" si="32"/>
        <v>0</v>
      </c>
      <c r="AJ39" s="84">
        <f t="shared" si="33"/>
        <v>0</v>
      </c>
      <c r="AK39" s="84">
        <f t="shared" si="34"/>
        <v>0</v>
      </c>
      <c r="AL39" s="84">
        <f t="shared" si="35"/>
        <v>0</v>
      </c>
      <c r="AM39" s="84">
        <f t="shared" si="36"/>
        <v>0</v>
      </c>
      <c r="AN39" s="84">
        <f t="shared" si="37"/>
        <v>0</v>
      </c>
      <c r="AO39" s="84">
        <f t="shared" si="38"/>
        <v>0</v>
      </c>
    </row>
    <row r="40" spans="1:41" ht="15" customHeight="1" x14ac:dyDescent="0.25">
      <c r="A40">
        <v>29</v>
      </c>
      <c r="B40" s="84">
        <f t="shared" si="0"/>
        <v>0</v>
      </c>
      <c r="C40" s="84">
        <f t="shared" si="5"/>
        <v>0</v>
      </c>
      <c r="D40" s="84">
        <f t="shared" si="6"/>
        <v>0</v>
      </c>
      <c r="E40" s="84">
        <f t="shared" si="7"/>
        <v>0</v>
      </c>
      <c r="F40" s="84">
        <f t="shared" si="8"/>
        <v>0</v>
      </c>
      <c r="G40" s="84">
        <f t="shared" si="9"/>
        <v>0</v>
      </c>
      <c r="H40" s="84">
        <f t="shared" si="10"/>
        <v>0</v>
      </c>
      <c r="I40" s="84">
        <f t="shared" si="11"/>
        <v>0</v>
      </c>
      <c r="J40" s="84">
        <f t="shared" si="12"/>
        <v>0</v>
      </c>
      <c r="K40" s="84">
        <f t="shared" si="13"/>
        <v>0</v>
      </c>
      <c r="L40" s="84">
        <f t="shared" si="14"/>
        <v>0</v>
      </c>
      <c r="M40" s="84">
        <f t="shared" si="15"/>
        <v>0</v>
      </c>
      <c r="N40" s="84">
        <f t="shared" si="16"/>
        <v>0</v>
      </c>
      <c r="O40" s="84">
        <f t="shared" si="17"/>
        <v>0</v>
      </c>
      <c r="P40" s="84">
        <f t="shared" si="18"/>
        <v>0</v>
      </c>
      <c r="R40">
        <v>29</v>
      </c>
      <c r="S40" s="84">
        <f t="shared" si="1"/>
        <v>0</v>
      </c>
      <c r="T40" s="84">
        <f t="shared" si="19"/>
        <v>0</v>
      </c>
      <c r="U40" s="84">
        <f t="shared" si="20"/>
        <v>0</v>
      </c>
      <c r="V40" s="84">
        <f t="shared" si="21"/>
        <v>0</v>
      </c>
      <c r="W40" s="84">
        <f t="shared" si="22"/>
        <v>0</v>
      </c>
      <c r="X40" s="84">
        <f t="shared" si="23"/>
        <v>0</v>
      </c>
      <c r="Y40" s="84">
        <f t="shared" si="24"/>
        <v>0</v>
      </c>
      <c r="Z40" s="84">
        <f t="shared" si="25"/>
        <v>0</v>
      </c>
      <c r="AA40" s="84">
        <f t="shared" si="26"/>
        <v>0</v>
      </c>
      <c r="AB40" s="84">
        <f t="shared" si="27"/>
        <v>0</v>
      </c>
      <c r="AC40" s="84">
        <f t="shared" si="28"/>
        <v>0</v>
      </c>
      <c r="AD40">
        <v>29</v>
      </c>
      <c r="AE40" s="84">
        <f t="shared" si="3"/>
        <v>0</v>
      </c>
      <c r="AF40" s="84">
        <f t="shared" si="29"/>
        <v>0</v>
      </c>
      <c r="AG40" s="84">
        <f t="shared" si="30"/>
        <v>0</v>
      </c>
      <c r="AH40" s="84">
        <f t="shared" si="31"/>
        <v>0</v>
      </c>
      <c r="AI40" s="84">
        <f t="shared" si="32"/>
        <v>0</v>
      </c>
      <c r="AJ40" s="84">
        <f t="shared" si="33"/>
        <v>0</v>
      </c>
      <c r="AK40" s="84">
        <f t="shared" si="34"/>
        <v>0</v>
      </c>
      <c r="AL40" s="84">
        <f t="shared" si="35"/>
        <v>0</v>
      </c>
      <c r="AM40" s="84">
        <f t="shared" si="36"/>
        <v>0</v>
      </c>
      <c r="AN40" s="84">
        <f t="shared" si="37"/>
        <v>0</v>
      </c>
      <c r="AO40" s="84">
        <f t="shared" si="38"/>
        <v>0</v>
      </c>
    </row>
    <row r="41" spans="1:41" ht="15" customHeight="1" x14ac:dyDescent="0.25">
      <c r="A41">
        <v>30</v>
      </c>
      <c r="B41" s="84">
        <f t="shared" si="0"/>
        <v>0</v>
      </c>
      <c r="C41" s="84">
        <f t="shared" si="5"/>
        <v>0</v>
      </c>
      <c r="D41" s="84">
        <f t="shared" si="6"/>
        <v>0</v>
      </c>
      <c r="E41" s="84">
        <f t="shared" si="7"/>
        <v>0</v>
      </c>
      <c r="F41" s="84">
        <f t="shared" si="8"/>
        <v>0</v>
      </c>
      <c r="G41" s="84">
        <f t="shared" si="9"/>
        <v>0</v>
      </c>
      <c r="H41" s="84">
        <f t="shared" si="10"/>
        <v>0</v>
      </c>
      <c r="I41" s="84">
        <f t="shared" si="11"/>
        <v>0</v>
      </c>
      <c r="J41" s="84">
        <f t="shared" si="12"/>
        <v>0</v>
      </c>
      <c r="K41" s="84">
        <f t="shared" si="13"/>
        <v>0</v>
      </c>
      <c r="L41" s="84">
        <f t="shared" si="14"/>
        <v>0</v>
      </c>
      <c r="M41" s="84">
        <f t="shared" si="15"/>
        <v>0</v>
      </c>
      <c r="N41" s="84">
        <f t="shared" si="16"/>
        <v>0</v>
      </c>
      <c r="O41" s="84">
        <f t="shared" si="17"/>
        <v>0</v>
      </c>
      <c r="P41" s="84">
        <f t="shared" si="18"/>
        <v>0</v>
      </c>
      <c r="R41">
        <v>30</v>
      </c>
      <c r="S41" s="84">
        <f t="shared" si="1"/>
        <v>0</v>
      </c>
      <c r="T41" s="84">
        <f t="shared" si="19"/>
        <v>0</v>
      </c>
      <c r="U41" s="84">
        <f t="shared" si="20"/>
        <v>0</v>
      </c>
      <c r="V41" s="84">
        <f t="shared" si="21"/>
        <v>0</v>
      </c>
      <c r="W41" s="84">
        <f t="shared" si="22"/>
        <v>0</v>
      </c>
      <c r="X41" s="84">
        <f t="shared" si="23"/>
        <v>0</v>
      </c>
      <c r="Y41" s="84">
        <f t="shared" si="24"/>
        <v>0</v>
      </c>
      <c r="Z41" s="84">
        <f t="shared" si="25"/>
        <v>0</v>
      </c>
      <c r="AA41" s="84">
        <f t="shared" si="26"/>
        <v>0</v>
      </c>
      <c r="AB41" s="84">
        <f t="shared" si="27"/>
        <v>0</v>
      </c>
      <c r="AC41" s="84">
        <f t="shared" si="28"/>
        <v>0</v>
      </c>
      <c r="AD41">
        <v>30</v>
      </c>
      <c r="AE41" s="84">
        <f t="shared" si="3"/>
        <v>0</v>
      </c>
      <c r="AF41" s="84">
        <f t="shared" si="29"/>
        <v>0</v>
      </c>
      <c r="AG41" s="84">
        <f t="shared" si="30"/>
        <v>0</v>
      </c>
      <c r="AH41" s="84">
        <f t="shared" si="31"/>
        <v>0</v>
      </c>
      <c r="AI41" s="84">
        <f t="shared" si="32"/>
        <v>0</v>
      </c>
      <c r="AJ41" s="84">
        <f t="shared" si="33"/>
        <v>0</v>
      </c>
      <c r="AK41" s="84">
        <f t="shared" si="34"/>
        <v>0</v>
      </c>
      <c r="AL41" s="84">
        <f t="shared" si="35"/>
        <v>0</v>
      </c>
      <c r="AM41" s="84">
        <f t="shared" si="36"/>
        <v>0</v>
      </c>
      <c r="AN41" s="84">
        <f t="shared" si="37"/>
        <v>0</v>
      </c>
      <c r="AO41" s="84">
        <f t="shared" si="38"/>
        <v>0</v>
      </c>
    </row>
    <row r="42" spans="1:41" ht="15" customHeight="1" x14ac:dyDescent="0.25">
      <c r="A42">
        <v>31</v>
      </c>
      <c r="B42" s="84">
        <f t="shared" si="0"/>
        <v>0</v>
      </c>
      <c r="C42" s="84">
        <f t="shared" si="5"/>
        <v>0</v>
      </c>
      <c r="D42" s="84">
        <f t="shared" si="6"/>
        <v>0</v>
      </c>
      <c r="E42" s="84">
        <f t="shared" si="7"/>
        <v>0</v>
      </c>
      <c r="F42" s="84">
        <f t="shared" si="8"/>
        <v>0</v>
      </c>
      <c r="G42" s="84">
        <f t="shared" si="9"/>
        <v>0</v>
      </c>
      <c r="H42" s="84">
        <f t="shared" si="10"/>
        <v>0</v>
      </c>
      <c r="I42" s="84">
        <f t="shared" si="11"/>
        <v>0</v>
      </c>
      <c r="J42" s="84">
        <f t="shared" si="12"/>
        <v>0</v>
      </c>
      <c r="K42" s="84">
        <f t="shared" si="13"/>
        <v>0</v>
      </c>
      <c r="L42" s="84">
        <f t="shared" si="14"/>
        <v>0</v>
      </c>
      <c r="M42" s="84">
        <f t="shared" si="15"/>
        <v>0</v>
      </c>
      <c r="N42" s="84">
        <f t="shared" si="16"/>
        <v>0</v>
      </c>
      <c r="O42" s="84">
        <f t="shared" si="17"/>
        <v>0</v>
      </c>
      <c r="P42" s="84">
        <f t="shared" si="18"/>
        <v>0</v>
      </c>
      <c r="R42">
        <v>31</v>
      </c>
      <c r="S42" s="84">
        <f t="shared" si="1"/>
        <v>0</v>
      </c>
      <c r="T42" s="84">
        <f t="shared" si="19"/>
        <v>0</v>
      </c>
      <c r="U42" s="84">
        <f t="shared" si="20"/>
        <v>0</v>
      </c>
      <c r="V42" s="84">
        <f t="shared" si="21"/>
        <v>0</v>
      </c>
      <c r="W42" s="84">
        <f t="shared" si="22"/>
        <v>0</v>
      </c>
      <c r="X42" s="84">
        <f t="shared" si="23"/>
        <v>0</v>
      </c>
      <c r="Y42" s="84">
        <f t="shared" si="24"/>
        <v>0</v>
      </c>
      <c r="Z42" s="84">
        <f t="shared" si="25"/>
        <v>0</v>
      </c>
      <c r="AA42" s="84">
        <f t="shared" si="26"/>
        <v>0</v>
      </c>
      <c r="AB42" s="84">
        <f t="shared" si="27"/>
        <v>0</v>
      </c>
      <c r="AC42" s="84">
        <f t="shared" si="28"/>
        <v>0</v>
      </c>
      <c r="AD42">
        <v>31</v>
      </c>
      <c r="AE42" s="84">
        <f t="shared" si="3"/>
        <v>0</v>
      </c>
      <c r="AF42" s="84">
        <f t="shared" si="29"/>
        <v>0</v>
      </c>
      <c r="AG42" s="84">
        <f t="shared" si="30"/>
        <v>0</v>
      </c>
      <c r="AH42" s="84">
        <f t="shared" si="31"/>
        <v>0</v>
      </c>
      <c r="AI42" s="84">
        <f t="shared" si="32"/>
        <v>0</v>
      </c>
      <c r="AJ42" s="84">
        <f t="shared" si="33"/>
        <v>0</v>
      </c>
      <c r="AK42" s="84">
        <f t="shared" si="34"/>
        <v>0</v>
      </c>
      <c r="AL42" s="84">
        <f t="shared" si="35"/>
        <v>0</v>
      </c>
      <c r="AM42" s="84">
        <f t="shared" si="36"/>
        <v>0</v>
      </c>
      <c r="AN42" s="84">
        <f t="shared" si="37"/>
        <v>0</v>
      </c>
      <c r="AO42" s="84">
        <f t="shared" si="38"/>
        <v>0</v>
      </c>
    </row>
    <row r="43" spans="1:41" ht="15" customHeight="1" x14ac:dyDescent="0.25">
      <c r="A43">
        <v>32</v>
      </c>
      <c r="B43" s="84">
        <f t="shared" ref="B43:B74" si="39">SUM(C43:L43)</f>
        <v>0</v>
      </c>
      <c r="C43" s="84">
        <f t="shared" si="5"/>
        <v>0</v>
      </c>
      <c r="D43" s="84">
        <f t="shared" si="6"/>
        <v>0</v>
      </c>
      <c r="E43" s="84">
        <f t="shared" si="7"/>
        <v>0</v>
      </c>
      <c r="F43" s="84">
        <f t="shared" si="8"/>
        <v>0</v>
      </c>
      <c r="G43" s="84">
        <f t="shared" si="9"/>
        <v>0</v>
      </c>
      <c r="H43" s="84">
        <f t="shared" si="10"/>
        <v>0</v>
      </c>
      <c r="I43" s="84">
        <f t="shared" si="11"/>
        <v>0</v>
      </c>
      <c r="J43" s="84">
        <f t="shared" si="12"/>
        <v>0</v>
      </c>
      <c r="K43" s="84">
        <f t="shared" si="13"/>
        <v>0</v>
      </c>
      <c r="L43" s="84">
        <f t="shared" si="14"/>
        <v>0</v>
      </c>
      <c r="M43" s="84">
        <f t="shared" si="15"/>
        <v>0</v>
      </c>
      <c r="N43" s="84">
        <f t="shared" si="16"/>
        <v>0</v>
      </c>
      <c r="O43" s="84">
        <f t="shared" si="17"/>
        <v>0</v>
      </c>
      <c r="P43" s="84">
        <f t="shared" si="18"/>
        <v>0</v>
      </c>
      <c r="R43">
        <v>32</v>
      </c>
      <c r="S43" s="84">
        <f t="shared" ref="S43:S74" si="40">SUM(T43:AC43)</f>
        <v>0</v>
      </c>
      <c r="T43" s="84">
        <f t="shared" si="19"/>
        <v>0</v>
      </c>
      <c r="U43" s="84">
        <f t="shared" si="20"/>
        <v>0</v>
      </c>
      <c r="V43" s="84">
        <f t="shared" si="21"/>
        <v>0</v>
      </c>
      <c r="W43" s="84">
        <f t="shared" si="22"/>
        <v>0</v>
      </c>
      <c r="X43" s="84">
        <f t="shared" si="23"/>
        <v>0</v>
      </c>
      <c r="Y43" s="84">
        <f t="shared" si="24"/>
        <v>0</v>
      </c>
      <c r="Z43" s="84">
        <f t="shared" si="25"/>
        <v>0</v>
      </c>
      <c r="AA43" s="84">
        <f t="shared" si="26"/>
        <v>0</v>
      </c>
      <c r="AB43" s="84">
        <f t="shared" si="27"/>
        <v>0</v>
      </c>
      <c r="AC43" s="84">
        <f t="shared" si="28"/>
        <v>0</v>
      </c>
      <c r="AD43">
        <v>32</v>
      </c>
      <c r="AE43" s="84">
        <f t="shared" ref="AE43:AE74" si="41">SUM(AF43:AO43)</f>
        <v>0</v>
      </c>
      <c r="AF43" s="84">
        <f t="shared" si="29"/>
        <v>0</v>
      </c>
      <c r="AG43" s="84">
        <f t="shared" si="30"/>
        <v>0</v>
      </c>
      <c r="AH43" s="84">
        <f t="shared" si="31"/>
        <v>0</v>
      </c>
      <c r="AI43" s="84">
        <f t="shared" si="32"/>
        <v>0</v>
      </c>
      <c r="AJ43" s="84">
        <f t="shared" si="33"/>
        <v>0</v>
      </c>
      <c r="AK43" s="84">
        <f t="shared" si="34"/>
        <v>0</v>
      </c>
      <c r="AL43" s="84">
        <f t="shared" si="35"/>
        <v>0</v>
      </c>
      <c r="AM43" s="84">
        <f t="shared" si="36"/>
        <v>0</v>
      </c>
      <c r="AN43" s="84">
        <f t="shared" si="37"/>
        <v>0</v>
      </c>
      <c r="AO43" s="84">
        <f t="shared" si="38"/>
        <v>0</v>
      </c>
    </row>
    <row r="44" spans="1:41" ht="15" customHeight="1" x14ac:dyDescent="0.25">
      <c r="A44">
        <v>33</v>
      </c>
      <c r="B44" s="84">
        <f t="shared" si="39"/>
        <v>0</v>
      </c>
      <c r="C44" s="84">
        <f t="shared" ref="C44:C75" si="42">IF(C43&lt;=0,0,MAX(0,(C43*(1+C$7))-(IF(C43&gt;0,(C$8+(C43*(1+C$7))-ABS(C$8-(C43*(1+C$7))))/2,0))-(IF(AND(C$9=MIN(IF(C43&gt;0,C$9,999),IF(D43&gt;0,D$9,999),IF(E43&gt;0,E$9,999),IF(F43&gt;0,F$9,999),IF(G43&gt;0,G$9,999),IF(H43&gt;0,H$9,999),IF(I43&gt;0,I$9,999),IF(J43&gt;0,J$9,999),IF(K43&gt;0,K$9,999),IF(L43&gt;0,L$9,999)),C43&gt;0),1,0)*MIN(MAX(0,$B$4-(IF(C43&gt;0,(C$8+(C43*(1+C$7))-ABS(C$8-(C43*(1+C$7))))/2,0)+IF(D43&gt;0,(D$8+(D43*(1+D$7))-ABS(D$8-(D43*(1+D$7))))/2,0)+IF(E43&gt;0,(E$8+(E43*(1+E$7))-ABS(E$8-(E43*(1+E$7))))/2,0)+IF(F43&gt;0,(F$8+(F43*(1+F$7))-ABS(F$8-(F43*(1+F$7))))/2,0)+IF(G43&gt;0,(G$8+(G43*(1+G$7))-ABS(G$8-(G43*(1+G$7))))/2,0)+IF(H43&gt;0,(H$8+(H43*(1+H$7))-ABS(H$8-(H43*(1+H$7))))/2,0)+IF(I43&gt;0,(I$8+(I43*(1+I$7))-ABS(I$8-(I43*(1+I$7))))/2,0)+IF(J43&gt;0,(J$8+(J43*(1+J$7))-ABS(J$8-(J43*(1+J$7))))/2,0)+IF(K43&gt;0,(K$8+(K43*(1+K$7))-ABS(K$8-(K43*(1+K$7))))/2,0)+IF(L43&gt;0,(L$8+(L43*(1+L$7))-ABS(L$8-(L43*(1+L$7))))/2,0))),((C43*(1+C$7))-(IF(C43&gt;0,(C$8+(C43*(1+C$7))-ABS(C$8-(C43*(1+C$7))))/2,0)))))))</f>
        <v>0</v>
      </c>
      <c r="D44" s="84">
        <f t="shared" ref="D44:D75" si="43">IF(D43&lt;=0,0,MAX(0,(D43*(1+D$7))-(IF(D43&gt;0,(D$8+(D43*(1+D$7))-ABS(D$8-(D43*(1+D$7))))/2,0))-(IF(AND(D$9=MIN(IF(C43&gt;0,C$9,999),IF(D43&gt;0,D$9,999),IF(E43&gt;0,E$9,999),IF(F43&gt;0,F$9,999),IF(G43&gt;0,G$9,999),IF(H43&gt;0,H$9,999),IF(I43&gt;0,I$9,999),IF(J43&gt;0,J$9,999),IF(K43&gt;0,K$9,999),IF(L43&gt;0,L$9,999)),D43&gt;0),1,0)*MIN(MAX(0,$B$4-(IF(C43&gt;0,(C$8+(C43*(1+C$7))-ABS(C$8-(C43*(1+C$7))))/2,0)+IF(D43&gt;0,(D$8+(D43*(1+D$7))-ABS(D$8-(D43*(1+D$7))))/2,0)+IF(E43&gt;0,(E$8+(E43*(1+E$7))-ABS(E$8-(E43*(1+E$7))))/2,0)+IF(F43&gt;0,(F$8+(F43*(1+F$7))-ABS(F$8-(F43*(1+F$7))))/2,0)+IF(G43&gt;0,(G$8+(G43*(1+G$7))-ABS(G$8-(G43*(1+G$7))))/2,0)+IF(H43&gt;0,(H$8+(H43*(1+H$7))-ABS(H$8-(H43*(1+H$7))))/2,0)+IF(I43&gt;0,(I$8+(I43*(1+I$7))-ABS(I$8-(I43*(1+I$7))))/2,0)+IF(J43&gt;0,(J$8+(J43*(1+J$7))-ABS(J$8-(J43*(1+J$7))))/2,0)+IF(K43&gt;0,(K$8+(K43*(1+K$7))-ABS(K$8-(K43*(1+K$7))))/2,0)+IF(L43&gt;0,(L$8+(L43*(1+L$7))-ABS(L$8-(L43*(1+L$7))))/2,0))),((D43*(1+D$7))-(IF(D43&gt;0,(D$8+(D43*(1+D$7))-ABS(D$8-(D43*(1+D$7))))/2,0)))))))</f>
        <v>0</v>
      </c>
      <c r="E44" s="84">
        <f t="shared" ref="E44:E75" si="44">IF(E43&lt;=0,0,MAX(0,(E43*(1+E$7))-(IF(E43&gt;0,(E$8+(E43*(1+E$7))-ABS(E$8-(E43*(1+E$7))))/2,0))-(IF(AND(E$9=MIN(IF(C43&gt;0,C$9,999),IF(D43&gt;0,D$9,999),IF(E43&gt;0,E$9,999),IF(F43&gt;0,F$9,999),IF(G43&gt;0,G$9,999),IF(H43&gt;0,H$9,999),IF(I43&gt;0,I$9,999),IF(J43&gt;0,J$9,999),IF(K43&gt;0,K$9,999),IF(L43&gt;0,L$9,999)),E43&gt;0),1,0)*MIN(MAX(0,$B$4-(IF(C43&gt;0,(C$8+(C43*(1+C$7))-ABS(C$8-(C43*(1+C$7))))/2,0)+IF(D43&gt;0,(D$8+(D43*(1+D$7))-ABS(D$8-(D43*(1+D$7))))/2,0)+IF(E43&gt;0,(E$8+(E43*(1+E$7))-ABS(E$8-(E43*(1+E$7))))/2,0)+IF(F43&gt;0,(F$8+(F43*(1+F$7))-ABS(F$8-(F43*(1+F$7))))/2,0)+IF(G43&gt;0,(G$8+(G43*(1+G$7))-ABS(G$8-(G43*(1+G$7))))/2,0)+IF(H43&gt;0,(H$8+(H43*(1+H$7))-ABS(H$8-(H43*(1+H$7))))/2,0)+IF(I43&gt;0,(I$8+(I43*(1+I$7))-ABS(I$8-(I43*(1+I$7))))/2,0)+IF(J43&gt;0,(J$8+(J43*(1+J$7))-ABS(J$8-(J43*(1+J$7))))/2,0)+IF(K43&gt;0,(K$8+(K43*(1+K$7))-ABS(K$8-(K43*(1+K$7))))/2,0)+IF(L43&gt;0,(L$8+(L43*(1+L$7))-ABS(L$8-(L43*(1+L$7))))/2,0))),((E43*(1+E$7))-(IF(E43&gt;0,(E$8+(E43*(1+E$7))-ABS(E$8-(E43*(1+E$7))))/2,0)))))))</f>
        <v>0</v>
      </c>
      <c r="F44" s="84">
        <f t="shared" ref="F44:F75" si="45">IF(F43&lt;=0,0,MAX(0,(F43*(1+F$7))-(IF(F43&gt;0,(F$8+(F43*(1+F$7))-ABS(F$8-(F43*(1+F$7))))/2,0))-(IF(AND(F$9=MIN(IF(C43&gt;0,C$9,999),IF(D43&gt;0,D$9,999),IF(E43&gt;0,E$9,999),IF(F43&gt;0,F$9,999),IF(G43&gt;0,G$9,999),IF(H43&gt;0,H$9,999),IF(I43&gt;0,I$9,999),IF(J43&gt;0,J$9,999),IF(K43&gt;0,K$9,999),IF(L43&gt;0,L$9,999)),F43&gt;0),1,0)*MIN(MAX(0,$B$4-(IF(C43&gt;0,(C$8+(C43*(1+C$7))-ABS(C$8-(C43*(1+C$7))))/2,0)+IF(D43&gt;0,(D$8+(D43*(1+D$7))-ABS(D$8-(D43*(1+D$7))))/2,0)+IF(E43&gt;0,(E$8+(E43*(1+E$7))-ABS(E$8-(E43*(1+E$7))))/2,0)+IF(F43&gt;0,(F$8+(F43*(1+F$7))-ABS(F$8-(F43*(1+F$7))))/2,0)+IF(G43&gt;0,(G$8+(G43*(1+G$7))-ABS(G$8-(G43*(1+G$7))))/2,0)+IF(H43&gt;0,(H$8+(H43*(1+H$7))-ABS(H$8-(H43*(1+H$7))))/2,0)+IF(I43&gt;0,(I$8+(I43*(1+I$7))-ABS(I$8-(I43*(1+I$7))))/2,0)+IF(J43&gt;0,(J$8+(J43*(1+J$7))-ABS(J$8-(J43*(1+J$7))))/2,0)+IF(K43&gt;0,(K$8+(K43*(1+K$7))-ABS(K$8-(K43*(1+K$7))))/2,0)+IF(L43&gt;0,(L$8+(L43*(1+L$7))-ABS(L$8-(L43*(1+L$7))))/2,0))),((F43*(1+F$7))-(IF(F43&gt;0,(F$8+(F43*(1+F$7))-ABS(F$8-(F43*(1+F$7))))/2,0)))))))</f>
        <v>0</v>
      </c>
      <c r="G44" s="84">
        <f t="shared" ref="G44:G75" si="46">IF(G43&lt;=0,0,MAX(0,(G43*(1+G$7))-(IF(G43&gt;0,(G$8+(G43*(1+G$7))-ABS(G$8-(G43*(1+G$7))))/2,0))-(IF(AND(G$9=MIN(IF(C43&gt;0,C$9,999),IF(D43&gt;0,D$9,999),IF(E43&gt;0,E$9,999),IF(F43&gt;0,F$9,999),IF(G43&gt;0,G$9,999),IF(H43&gt;0,H$9,999),IF(I43&gt;0,I$9,999),IF(J43&gt;0,J$9,999),IF(K43&gt;0,K$9,999),IF(L43&gt;0,L$9,999)),G43&gt;0),1,0)*MIN(MAX(0,$B$4-(IF(C43&gt;0,(C$8+(C43*(1+C$7))-ABS(C$8-(C43*(1+C$7))))/2,0)+IF(D43&gt;0,(D$8+(D43*(1+D$7))-ABS(D$8-(D43*(1+D$7))))/2,0)+IF(E43&gt;0,(E$8+(E43*(1+E$7))-ABS(E$8-(E43*(1+E$7))))/2,0)+IF(F43&gt;0,(F$8+(F43*(1+F$7))-ABS(F$8-(F43*(1+F$7))))/2,0)+IF(G43&gt;0,(G$8+(G43*(1+G$7))-ABS(G$8-(G43*(1+G$7))))/2,0)+IF(H43&gt;0,(H$8+(H43*(1+H$7))-ABS(H$8-(H43*(1+H$7))))/2,0)+IF(I43&gt;0,(I$8+(I43*(1+I$7))-ABS(I$8-(I43*(1+I$7))))/2,0)+IF(J43&gt;0,(J$8+(J43*(1+J$7))-ABS(J$8-(J43*(1+J$7))))/2,0)+IF(K43&gt;0,(K$8+(K43*(1+K$7))-ABS(K$8-(K43*(1+K$7))))/2,0)+IF(L43&gt;0,(L$8+(L43*(1+L$7))-ABS(L$8-(L43*(1+L$7))))/2,0))),((G43*(1+G$7))-(IF(G43&gt;0,(G$8+(G43*(1+G$7))-ABS(G$8-(G43*(1+G$7))))/2,0)))))))</f>
        <v>0</v>
      </c>
      <c r="H44" s="84">
        <f t="shared" ref="H44:H75" si="47">IF(H43&lt;=0,0,MAX(0,(H43*(1+H$7))-(IF(H43&gt;0,(H$8+(H43*(1+H$7))-ABS(H$8-(H43*(1+H$7))))/2,0))-(IF(AND(H$9=MIN(IF(C43&gt;0,C$9,999),IF(D43&gt;0,D$9,999),IF(E43&gt;0,E$9,999),IF(F43&gt;0,F$9,999),IF(G43&gt;0,G$9,999),IF(H43&gt;0,H$9,999),IF(I43&gt;0,I$9,999),IF(J43&gt;0,J$9,999),IF(K43&gt;0,K$9,999),IF(L43&gt;0,L$9,999)),H43&gt;0),1,0)*MIN(MAX(0,$B$4-(IF(C43&gt;0,(C$8+(C43*(1+C$7))-ABS(C$8-(C43*(1+C$7))))/2,0)+IF(D43&gt;0,(D$8+(D43*(1+D$7))-ABS(D$8-(D43*(1+D$7))))/2,0)+IF(E43&gt;0,(E$8+(E43*(1+E$7))-ABS(E$8-(E43*(1+E$7))))/2,0)+IF(F43&gt;0,(F$8+(F43*(1+F$7))-ABS(F$8-(F43*(1+F$7))))/2,0)+IF(G43&gt;0,(G$8+(G43*(1+G$7))-ABS(G$8-(G43*(1+G$7))))/2,0)+IF(H43&gt;0,(H$8+(H43*(1+H$7))-ABS(H$8-(H43*(1+H$7))))/2,0)+IF(I43&gt;0,(I$8+(I43*(1+I$7))-ABS(I$8-(I43*(1+I$7))))/2,0)+IF(J43&gt;0,(J$8+(J43*(1+J$7))-ABS(J$8-(J43*(1+J$7))))/2,0)+IF(K43&gt;0,(K$8+(K43*(1+K$7))-ABS(K$8-(K43*(1+K$7))))/2,0)+IF(L43&gt;0,(L$8+(L43*(1+L$7))-ABS(L$8-(L43*(1+L$7))))/2,0))),((H43*(1+H$7))-(IF(H43&gt;0,(H$8+(H43*(1+H$7))-ABS(H$8-(H43*(1+H$7))))/2,0)))))))</f>
        <v>0</v>
      </c>
      <c r="I44" s="84">
        <f t="shared" ref="I44:I75" si="48">IF(I43&lt;=0,0,MAX(0,(I43*(1+I$7))-(IF(I43&gt;0,(I$8+(I43*(1+I$7))-ABS(I$8-(I43*(1+I$7))))/2,0))-(IF(AND(I$9=MIN(IF(C43&gt;0,C$9,999),IF(D43&gt;0,D$9,999),IF(E43&gt;0,E$9,999),IF(F43&gt;0,F$9,999),IF(G43&gt;0,G$9,999),IF(H43&gt;0,H$9,999),IF(I43&gt;0,I$9,999),IF(J43&gt;0,J$9,999),IF(K43&gt;0,K$9,999),IF(L43&gt;0,L$9,999)),I43&gt;0),1,0)*MIN(MAX(0,$B$4-(IF(C43&gt;0,(C$8+(C43*(1+C$7))-ABS(C$8-(C43*(1+C$7))))/2,0)+IF(D43&gt;0,(D$8+(D43*(1+D$7))-ABS(D$8-(D43*(1+D$7))))/2,0)+IF(E43&gt;0,(E$8+(E43*(1+E$7))-ABS(E$8-(E43*(1+E$7))))/2,0)+IF(F43&gt;0,(F$8+(F43*(1+F$7))-ABS(F$8-(F43*(1+F$7))))/2,0)+IF(G43&gt;0,(G$8+(G43*(1+G$7))-ABS(G$8-(G43*(1+G$7))))/2,0)+IF(H43&gt;0,(H$8+(H43*(1+H$7))-ABS(H$8-(H43*(1+H$7))))/2,0)+IF(I43&gt;0,(I$8+(I43*(1+I$7))-ABS(I$8-(I43*(1+I$7))))/2,0)+IF(J43&gt;0,(J$8+(J43*(1+J$7))-ABS(J$8-(J43*(1+J$7))))/2,0)+IF(K43&gt;0,(K$8+(K43*(1+K$7))-ABS(K$8-(K43*(1+K$7))))/2,0)+IF(L43&gt;0,(L$8+(L43*(1+L$7))-ABS(L$8-(L43*(1+L$7))))/2,0))),((I43*(1+I$7))-(IF(I43&gt;0,(I$8+(I43*(1+I$7))-ABS(I$8-(I43*(1+I$7))))/2,0)))))))</f>
        <v>0</v>
      </c>
      <c r="J44" s="84">
        <f t="shared" ref="J44:J75" si="49">IF(J43&lt;=0,0,MAX(0,(J43*(1+J$7))-(IF(J43&gt;0,(J$8+(J43*(1+J$7))-ABS(J$8-(J43*(1+J$7))))/2,0))-(IF(AND(J$9=MIN(IF(C43&gt;0,C$9,999),IF(D43&gt;0,D$9,999),IF(E43&gt;0,E$9,999),IF(F43&gt;0,F$9,999),IF(G43&gt;0,G$9,999),IF(H43&gt;0,H$9,999),IF(I43&gt;0,I$9,999),IF(J43&gt;0,J$9,999),IF(K43&gt;0,K$9,999),IF(L43&gt;0,L$9,999)),J43&gt;0),1,0)*MIN(MAX(0,$B$4-(IF(C43&gt;0,(C$8+(C43*(1+C$7))-ABS(C$8-(C43*(1+C$7))))/2,0)+IF(D43&gt;0,(D$8+(D43*(1+D$7))-ABS(D$8-(D43*(1+D$7))))/2,0)+IF(E43&gt;0,(E$8+(E43*(1+E$7))-ABS(E$8-(E43*(1+E$7))))/2,0)+IF(F43&gt;0,(F$8+(F43*(1+F$7))-ABS(F$8-(F43*(1+F$7))))/2,0)+IF(G43&gt;0,(G$8+(G43*(1+G$7))-ABS(G$8-(G43*(1+G$7))))/2,0)+IF(H43&gt;0,(H$8+(H43*(1+H$7))-ABS(H$8-(H43*(1+H$7))))/2,0)+IF(I43&gt;0,(I$8+(I43*(1+I$7))-ABS(I$8-(I43*(1+I$7))))/2,0)+IF(J43&gt;0,(J$8+(J43*(1+J$7))-ABS(J$8-(J43*(1+J$7))))/2,0)+IF(K43&gt;0,(K$8+(K43*(1+K$7))-ABS(K$8-(K43*(1+K$7))))/2,0)+IF(L43&gt;0,(L$8+(L43*(1+L$7))-ABS(L$8-(L43*(1+L$7))))/2,0))),((J43*(1+J$7))-(IF(J43&gt;0,(J$8+(J43*(1+J$7))-ABS(J$8-(J43*(1+J$7))))/2,0)))))))</f>
        <v>0</v>
      </c>
      <c r="K44" s="84">
        <f t="shared" ref="K44:K75" si="50">IF(K43&lt;=0,0,MAX(0,(K43*(1+K$7))-(IF(K43&gt;0,(K$8+(K43*(1+K$7))-ABS(K$8-(K43*(1+K$7))))/2,0))-(IF(AND(K$9=MIN(IF(C43&gt;0,C$9,999),IF(D43&gt;0,D$9,999),IF(E43&gt;0,E$9,999),IF(F43&gt;0,F$9,999),IF(G43&gt;0,G$9,999),IF(H43&gt;0,H$9,999),IF(I43&gt;0,I$9,999),IF(J43&gt;0,J$9,999),IF(K43&gt;0,K$9,999),IF(L43&gt;0,L$9,999)),K43&gt;0),1,0)*MIN(MAX(0,$B$4-(IF(C43&gt;0,(C$8+(C43*(1+C$7))-ABS(C$8-(C43*(1+C$7))))/2,0)+IF(D43&gt;0,(D$8+(D43*(1+D$7))-ABS(D$8-(D43*(1+D$7))))/2,0)+IF(E43&gt;0,(E$8+(E43*(1+E$7))-ABS(E$8-(E43*(1+E$7))))/2,0)+IF(F43&gt;0,(F$8+(F43*(1+F$7))-ABS(F$8-(F43*(1+F$7))))/2,0)+IF(G43&gt;0,(G$8+(G43*(1+G$7))-ABS(G$8-(G43*(1+G$7))))/2,0)+IF(H43&gt;0,(H$8+(H43*(1+H$7))-ABS(H$8-(H43*(1+H$7))))/2,0)+IF(I43&gt;0,(I$8+(I43*(1+I$7))-ABS(I$8-(I43*(1+I$7))))/2,0)+IF(J43&gt;0,(J$8+(J43*(1+J$7))-ABS(J$8-(J43*(1+J$7))))/2,0)+IF(K43&gt;0,(K$8+(K43*(1+K$7))-ABS(K$8-(K43*(1+K$7))))/2,0)+IF(L43&gt;0,(L$8+(L43*(1+L$7))-ABS(L$8-(L43*(1+L$7))))/2,0))),((K43*(1+K$7))-(IF(K43&gt;0,(K$8+(K43*(1+K$7))-ABS(K$8-(K43*(1+K$7))))/2,0)))))))</f>
        <v>0</v>
      </c>
      <c r="L44" s="84">
        <f t="shared" ref="L44:L75" si="51">IF(L43&lt;=0,0,MAX(0,(L43*(1+L$7))-(IF(L43&gt;0,(L$8+(L43*(1+L$7))-ABS(L$8-(L43*(1+L$7))))/2,0))-(IF(AND(L$9=MIN(IF(C43&gt;0,C$9,999),IF(D43&gt;0,D$9,999),IF(E43&gt;0,E$9,999),IF(F43&gt;0,F$9,999),IF(G43&gt;0,G$9,999),IF(H43&gt;0,H$9,999),IF(I43&gt;0,I$9,999),IF(J43&gt;0,J$9,999),IF(K43&gt;0,K$9,999),IF(L43&gt;0,L$9,999)),L43&gt;0),1,0)*MIN(MAX(0,$B$4-(IF(C43&gt;0,(C$8+(C43*(1+C$7))-ABS(C$8-(C43*(1+C$7))))/2,0)+IF(D43&gt;0,(D$8+(D43*(1+D$7))-ABS(D$8-(D43*(1+D$7))))/2,0)+IF(E43&gt;0,(E$8+(E43*(1+E$7))-ABS(E$8-(E43*(1+E$7))))/2,0)+IF(F43&gt;0,(F$8+(F43*(1+F$7))-ABS(F$8-(F43*(1+F$7))))/2,0)+IF(G43&gt;0,(G$8+(G43*(1+G$7))-ABS(G$8-(G43*(1+G$7))))/2,0)+IF(H43&gt;0,(H$8+(H43*(1+H$7))-ABS(H$8-(H43*(1+H$7))))/2,0)+IF(I43&gt;0,(I$8+(I43*(1+I$7))-ABS(I$8-(I43*(1+I$7))))/2,0)+IF(J43&gt;0,(J$8+(J43*(1+J$7))-ABS(J$8-(J43*(1+J$7))))/2,0)+IF(K43&gt;0,(K$8+(K43*(1+K$7))-ABS(K$8-(K43*(1+K$7))))/2,0)+IF(L43&gt;0,(L$8+(L43*(1+L$7))-ABS(L$8-(L43*(1+L$7))))/2,0))),((L43*(1+L$7))-(IF(L43&gt;0,(L$8+(L43*(1+L$7))-ABS(L$8-(L43*(1+L$7))))/2,0)))))))</f>
        <v>0</v>
      </c>
      <c r="M44" s="84">
        <f t="shared" ref="M44:M75" si="52">MAX(0,(B43+N44)-B44)</f>
        <v>0</v>
      </c>
      <c r="N44" s="84">
        <f t="shared" ref="N44:N71" si="53">IF(C43&gt;0,C43*C$7,0)+IF(D43&gt;0,D43*D$7,0)+IF(E43&gt;0,E43*E$7,0)+IF(F43&gt;0,F43*F$7,0)+IF(G43&gt;0,G43*G$7,0)+IF(H43&gt;0,H43*H$7,0)+IF(I43&gt;0,I43*I$7,0)+IF(J43&gt;0,J43*J$7,0)+IF(K43&gt;0,K43*K$7,0)+IF(L43&gt;0,L43*L$7,0)</f>
        <v>0</v>
      </c>
      <c r="O44" s="84">
        <f t="shared" ref="O44:O75" si="54">MAX(0,M44-N44)</f>
        <v>0</v>
      </c>
      <c r="P44" s="84">
        <f t="shared" ref="P44:P75" si="55">P43+O44</f>
        <v>0</v>
      </c>
      <c r="R44">
        <v>33</v>
      </c>
      <c r="S44" s="84">
        <f t="shared" si="40"/>
        <v>0</v>
      </c>
      <c r="T44" s="84">
        <f t="shared" ref="T44:T71" si="56">IF(T43&lt;=0,0,MAX(0,(T43*(1+C$7))-(IF(T43&gt;0,(C$8+(T43*(1+C$7))-ABS(C$8-(T43*(1+C$7))))/2,0))-(IF(AND(C$9=MIN(IF(T43&gt;0,C$9,999),IF(U43&gt;0,D$9,999),IF(V43&gt;0,E$9,999),IF(W43&gt;0,F$9,999),IF(X43&gt;0,G$9,999),IF(Y43&gt;0,H$9,999),IF(Z43&gt;0,I$9,999),IF(AA43&gt;0,J$9,999),IF(AB43&gt;0,K$9,999),IF(AC43&gt;0,L$9,999)),T43&gt;0),1,0)*MIN(MAX(0,$B$5-(IF(T43&gt;0,(C$8+(T43*(1+C$7))-ABS(C$8-(T43*(1+C$7))))/2,0)+IF(U43&gt;0,(D$8+(U43*(1+D$7))-ABS(D$8-(U43*(1+D$7))))/2,0)+IF(V43&gt;0,(E$8+(V43*(1+E$7))-ABS(E$8-(V43*(1+E$7))))/2,0)+IF(W43&gt;0,(F$8+(W43*(1+F$7))-ABS(F$8-(W43*(1+F$7))))/2,0)+IF(X43&gt;0,(G$8+(X43*(1+G$7))-ABS(G$8-(X43*(1+G$7))))/2,0)+IF(Y43&gt;0,(H$8+(Y43*(1+H$7))-ABS(H$8-(Y43*(1+H$7))))/2,0)+IF(Z43&gt;0,(I$8+(Z43*(1+I$7))-ABS(I$8-(Z43*(1+I$7))))/2,0)+IF(AA43&gt;0,(J$8+(AA43*(1+J$7))-ABS(J$8-(AA43*(1+J$7))))/2,0)+IF(AB43&gt;0,(K$8+(AB43*(1+K$7))-ABS(K$8-(AB43*(1+K$7))))/2,0)+IF(AC43&gt;0,(L$8+(AC43*(1+L$7))-ABS(L$8-(AC43*(1+L$7))))/2,0))),((T43*(1+C$7))-(IF(T43&gt;0,(C$8+(T43*(1+C$7))-ABS(C$8-(T43*(1+C$7))))/2,0)))))))</f>
        <v>0</v>
      </c>
      <c r="U44" s="84">
        <f t="shared" ref="U44:U71" si="57">IF(U43&lt;=0,0,MAX(0,(U43*(1+D$7))-(IF(U43&gt;0,(D$8+(U43*(1+D$7))-ABS(D$8-(U43*(1+D$7))))/2,0))-(IF(AND(D$9=MIN(IF(T43&gt;0,C$9,999),IF(U43&gt;0,D$9,999),IF(V43&gt;0,E$9,999),IF(W43&gt;0,F$9,999),IF(X43&gt;0,G$9,999),IF(Y43&gt;0,H$9,999),IF(Z43&gt;0,I$9,999),IF(AA43&gt;0,J$9,999),IF(AB43&gt;0,K$9,999),IF(AC43&gt;0,L$9,999)),U43&gt;0),1,0)*MIN(MAX(0,$B$5-(IF(T43&gt;0,(C$8+(T43*(1+C$7))-ABS(C$8-(T43*(1+C$7))))/2,0)+IF(U43&gt;0,(D$8+(U43*(1+D$7))-ABS(D$8-(U43*(1+D$7))))/2,0)+IF(V43&gt;0,(E$8+(V43*(1+E$7))-ABS(E$8-(V43*(1+E$7))))/2,0)+IF(W43&gt;0,(F$8+(W43*(1+F$7))-ABS(F$8-(W43*(1+F$7))))/2,0)+IF(X43&gt;0,(G$8+(X43*(1+G$7))-ABS(G$8-(X43*(1+G$7))))/2,0)+IF(Y43&gt;0,(H$8+(Y43*(1+H$7))-ABS(H$8-(Y43*(1+H$7))))/2,0)+IF(Z43&gt;0,(I$8+(Z43*(1+I$7))-ABS(I$8-(Z43*(1+I$7))))/2,0)+IF(AA43&gt;0,(J$8+(AA43*(1+J$7))-ABS(J$8-(AA43*(1+J$7))))/2,0)+IF(AB43&gt;0,(K$8+(AB43*(1+K$7))-ABS(K$8-(AB43*(1+K$7))))/2,0)+IF(AC43&gt;0,(L$8+(AC43*(1+L$7))-ABS(L$8-(AC43*(1+L$7))))/2,0))),((U43*(1+D$7))-(IF(U43&gt;0,(D$8+(U43*(1+D$7))-ABS(D$8-(U43*(1+D$7))))/2,0)))))))</f>
        <v>0</v>
      </c>
      <c r="V44" s="84">
        <f t="shared" ref="V44:V71" si="58">IF(V43&lt;=0,0,MAX(0,(V43*(1+E$7))-(IF(V43&gt;0,(E$8+(V43*(1+E$7))-ABS(E$8-(V43*(1+E$7))))/2,0))-(IF(AND(E$9=MIN(IF(T43&gt;0,C$9,999),IF(U43&gt;0,D$9,999),IF(V43&gt;0,E$9,999),IF(W43&gt;0,F$9,999),IF(X43&gt;0,G$9,999),IF(Y43&gt;0,H$9,999),IF(Z43&gt;0,I$9,999),IF(AA43&gt;0,J$9,999),IF(AB43&gt;0,K$9,999),IF(AC43&gt;0,L$9,999)),V43&gt;0),1,0)*MIN(MAX(0,$B$5-(IF(T43&gt;0,(C$8+(T43*(1+C$7))-ABS(C$8-(T43*(1+C$7))))/2,0)+IF(U43&gt;0,(D$8+(U43*(1+D$7))-ABS(D$8-(U43*(1+D$7))))/2,0)+IF(V43&gt;0,(E$8+(V43*(1+E$7))-ABS(E$8-(V43*(1+E$7))))/2,0)+IF(W43&gt;0,(F$8+(W43*(1+F$7))-ABS(F$8-(W43*(1+F$7))))/2,0)+IF(X43&gt;0,(G$8+(X43*(1+G$7))-ABS(G$8-(X43*(1+G$7))))/2,0)+IF(Y43&gt;0,(H$8+(Y43*(1+H$7))-ABS(H$8-(Y43*(1+H$7))))/2,0)+IF(Z43&gt;0,(I$8+(Z43*(1+I$7))-ABS(I$8-(Z43*(1+I$7))))/2,0)+IF(AA43&gt;0,(J$8+(AA43*(1+J$7))-ABS(J$8-(AA43*(1+J$7))))/2,0)+IF(AB43&gt;0,(K$8+(AB43*(1+K$7))-ABS(K$8-(AB43*(1+K$7))))/2,0)+IF(AC43&gt;0,(L$8+(AC43*(1+L$7))-ABS(L$8-(AC43*(1+L$7))))/2,0))),((V43*(1+E$7))-(IF(V43&gt;0,(E$8+(V43*(1+E$7))-ABS(E$8-(V43*(1+E$7))))/2,0)))))))</f>
        <v>0</v>
      </c>
      <c r="W44" s="84">
        <f t="shared" ref="W44:W71" si="59">IF(W43&lt;=0,0,MAX(0,(W43*(1+F$7))-(IF(W43&gt;0,(F$8+(W43*(1+F$7))-ABS(F$8-(W43*(1+F$7))))/2,0))-(IF(AND(F$9=MIN(IF(T43&gt;0,C$9,999),IF(U43&gt;0,D$9,999),IF(V43&gt;0,E$9,999),IF(W43&gt;0,F$9,999),IF(X43&gt;0,G$9,999),IF(Y43&gt;0,H$9,999),IF(Z43&gt;0,I$9,999),IF(AA43&gt;0,J$9,999),IF(AB43&gt;0,K$9,999),IF(AC43&gt;0,L$9,999)),W43&gt;0),1,0)*MIN(MAX(0,$B$5-(IF(T43&gt;0,(C$8+(T43*(1+C$7))-ABS(C$8-(T43*(1+C$7))))/2,0)+IF(U43&gt;0,(D$8+(U43*(1+D$7))-ABS(D$8-(U43*(1+D$7))))/2,0)+IF(V43&gt;0,(E$8+(V43*(1+E$7))-ABS(E$8-(V43*(1+E$7))))/2,0)+IF(W43&gt;0,(F$8+(W43*(1+F$7))-ABS(F$8-(W43*(1+F$7))))/2,0)+IF(X43&gt;0,(G$8+(X43*(1+G$7))-ABS(G$8-(X43*(1+G$7))))/2,0)+IF(Y43&gt;0,(H$8+(Y43*(1+H$7))-ABS(H$8-(Y43*(1+H$7))))/2,0)+IF(Z43&gt;0,(I$8+(Z43*(1+I$7))-ABS(I$8-(Z43*(1+I$7))))/2,0)+IF(AA43&gt;0,(J$8+(AA43*(1+J$7))-ABS(J$8-(AA43*(1+J$7))))/2,0)+IF(AB43&gt;0,(K$8+(AB43*(1+K$7))-ABS(K$8-(AB43*(1+K$7))))/2,0)+IF(AC43&gt;0,(L$8+(AC43*(1+L$7))-ABS(L$8-(AC43*(1+L$7))))/2,0))),((W43*(1+F$7))-(IF(W43&gt;0,(F$8+(W43*(1+F$7))-ABS(F$8-(W43*(1+F$7))))/2,0)))))))</f>
        <v>0</v>
      </c>
      <c r="X44" s="84">
        <f t="shared" ref="X44:X71" si="60">IF(X43&lt;=0,0,MAX(0,(X43*(1+G$7))-(IF(X43&gt;0,(G$8+(X43*(1+G$7))-ABS(G$8-(X43*(1+G$7))))/2,0))-(IF(AND(G$9=MIN(IF(T43&gt;0,C$9,999),IF(U43&gt;0,D$9,999),IF(V43&gt;0,E$9,999),IF(W43&gt;0,F$9,999),IF(X43&gt;0,G$9,999),IF(Y43&gt;0,H$9,999),IF(Z43&gt;0,I$9,999),IF(AA43&gt;0,J$9,999),IF(AB43&gt;0,K$9,999),IF(AC43&gt;0,L$9,999)),X43&gt;0),1,0)*MIN(MAX(0,$B$5-(IF(T43&gt;0,(C$8+(T43*(1+C$7))-ABS(C$8-(T43*(1+C$7))))/2,0)+IF(U43&gt;0,(D$8+(U43*(1+D$7))-ABS(D$8-(U43*(1+D$7))))/2,0)+IF(V43&gt;0,(E$8+(V43*(1+E$7))-ABS(E$8-(V43*(1+E$7))))/2,0)+IF(W43&gt;0,(F$8+(W43*(1+F$7))-ABS(F$8-(W43*(1+F$7))))/2,0)+IF(X43&gt;0,(G$8+(X43*(1+G$7))-ABS(G$8-(X43*(1+G$7))))/2,0)+IF(Y43&gt;0,(H$8+(Y43*(1+H$7))-ABS(H$8-(Y43*(1+H$7))))/2,0)+IF(Z43&gt;0,(I$8+(Z43*(1+I$7))-ABS(I$8-(Z43*(1+I$7))))/2,0)+IF(AA43&gt;0,(J$8+(AA43*(1+J$7))-ABS(J$8-(AA43*(1+J$7))))/2,0)+IF(AB43&gt;0,(K$8+(AB43*(1+K$7))-ABS(K$8-(AB43*(1+K$7))))/2,0)+IF(AC43&gt;0,(L$8+(AC43*(1+L$7))-ABS(L$8-(AC43*(1+L$7))))/2,0))),((X43*(1+G$7))-(IF(X43&gt;0,(G$8+(X43*(1+G$7))-ABS(G$8-(X43*(1+G$7))))/2,0)))))))</f>
        <v>0</v>
      </c>
      <c r="Y44" s="84">
        <f t="shared" ref="Y44:Y71" si="61">IF(Y43&lt;=0,0,MAX(0,(Y43*(1+H$7))-(IF(Y43&gt;0,(H$8+(Y43*(1+H$7))-ABS(H$8-(Y43*(1+H$7))))/2,0))-(IF(AND(H$9=MIN(IF(T43&gt;0,C$9,999),IF(U43&gt;0,D$9,999),IF(V43&gt;0,E$9,999),IF(W43&gt;0,F$9,999),IF(X43&gt;0,G$9,999),IF(Y43&gt;0,H$9,999),IF(Z43&gt;0,I$9,999),IF(AA43&gt;0,J$9,999),IF(AB43&gt;0,K$9,999),IF(AC43&gt;0,L$9,999)),Y43&gt;0),1,0)*MIN(MAX(0,$B$5-(IF(T43&gt;0,(C$8+(T43*(1+C$7))-ABS(C$8-(T43*(1+C$7))))/2,0)+IF(U43&gt;0,(D$8+(U43*(1+D$7))-ABS(D$8-(U43*(1+D$7))))/2,0)+IF(V43&gt;0,(E$8+(V43*(1+E$7))-ABS(E$8-(V43*(1+E$7))))/2,0)+IF(W43&gt;0,(F$8+(W43*(1+F$7))-ABS(F$8-(W43*(1+F$7))))/2,0)+IF(X43&gt;0,(G$8+(X43*(1+G$7))-ABS(G$8-(X43*(1+G$7))))/2,0)+IF(Y43&gt;0,(H$8+(Y43*(1+H$7))-ABS(H$8-(Y43*(1+H$7))))/2,0)+IF(Z43&gt;0,(I$8+(Z43*(1+I$7))-ABS(I$8-(Z43*(1+I$7))))/2,0)+IF(AA43&gt;0,(J$8+(AA43*(1+J$7))-ABS(J$8-(AA43*(1+J$7))))/2,0)+IF(AB43&gt;0,(K$8+(AB43*(1+K$7))-ABS(K$8-(AB43*(1+K$7))))/2,0)+IF(AC43&gt;0,(L$8+(AC43*(1+L$7))-ABS(L$8-(AC43*(1+L$7))))/2,0))),((Y43*(1+H$7))-(IF(Y43&gt;0,(H$8+(Y43*(1+H$7))-ABS(H$8-(Y43*(1+H$7))))/2,0)))))))</f>
        <v>0</v>
      </c>
      <c r="Z44" s="84">
        <f t="shared" ref="Z44:Z71" si="62">IF(Z43&lt;=0,0,MAX(0,(Z43*(1+I$7))-(IF(Z43&gt;0,(I$8+(Z43*(1+I$7))-ABS(I$8-(Z43*(1+I$7))))/2,0))-(IF(AND(I$9=MIN(IF(T43&gt;0,C$9,999),IF(U43&gt;0,D$9,999),IF(V43&gt;0,E$9,999),IF(W43&gt;0,F$9,999),IF(X43&gt;0,G$9,999),IF(Y43&gt;0,H$9,999),IF(Z43&gt;0,I$9,999),IF(AA43&gt;0,J$9,999),IF(AB43&gt;0,K$9,999),IF(AC43&gt;0,L$9,999)),Z43&gt;0),1,0)*MIN(MAX(0,$B$5-(IF(T43&gt;0,(C$8+(T43*(1+C$7))-ABS(C$8-(T43*(1+C$7))))/2,0)+IF(U43&gt;0,(D$8+(U43*(1+D$7))-ABS(D$8-(U43*(1+D$7))))/2,0)+IF(V43&gt;0,(E$8+(V43*(1+E$7))-ABS(E$8-(V43*(1+E$7))))/2,0)+IF(W43&gt;0,(F$8+(W43*(1+F$7))-ABS(F$8-(W43*(1+F$7))))/2,0)+IF(X43&gt;0,(G$8+(X43*(1+G$7))-ABS(G$8-(X43*(1+G$7))))/2,0)+IF(Y43&gt;0,(H$8+(Y43*(1+H$7))-ABS(H$8-(Y43*(1+H$7))))/2,0)+IF(Z43&gt;0,(I$8+(Z43*(1+I$7))-ABS(I$8-(Z43*(1+I$7))))/2,0)+IF(AA43&gt;0,(J$8+(AA43*(1+J$7))-ABS(J$8-(AA43*(1+J$7))))/2,0)+IF(AB43&gt;0,(K$8+(AB43*(1+K$7))-ABS(K$8-(AB43*(1+K$7))))/2,0)+IF(AC43&gt;0,(L$8+(AC43*(1+L$7))-ABS(L$8-(AC43*(1+L$7))))/2,0))),((Z43*(1+I$7))-(IF(Z43&gt;0,(I$8+(Z43*(1+I$7))-ABS(I$8-(Z43*(1+I$7))))/2,0)))))))</f>
        <v>0</v>
      </c>
      <c r="AA44" s="84">
        <f t="shared" ref="AA44:AA71" si="63">IF(AA43&lt;=0,0,MAX(0,(AA43*(1+J$7))-(IF(AA43&gt;0,(J$8+(AA43*(1+J$7))-ABS(J$8-(AA43*(1+J$7))))/2,0))-(IF(AND(J$9=MIN(IF(T43&gt;0,C$9,999),IF(U43&gt;0,D$9,999),IF(V43&gt;0,E$9,999),IF(W43&gt;0,F$9,999),IF(X43&gt;0,G$9,999),IF(Y43&gt;0,H$9,999),IF(Z43&gt;0,I$9,999),IF(AA43&gt;0,J$9,999),IF(AB43&gt;0,K$9,999),IF(AC43&gt;0,L$9,999)),AA43&gt;0),1,0)*MIN(MAX(0,$B$5-(IF(T43&gt;0,(C$8+(T43*(1+C$7))-ABS(C$8-(T43*(1+C$7))))/2,0)+IF(U43&gt;0,(D$8+(U43*(1+D$7))-ABS(D$8-(U43*(1+D$7))))/2,0)+IF(V43&gt;0,(E$8+(V43*(1+E$7))-ABS(E$8-(V43*(1+E$7))))/2,0)+IF(W43&gt;0,(F$8+(W43*(1+F$7))-ABS(F$8-(W43*(1+F$7))))/2,0)+IF(X43&gt;0,(G$8+(X43*(1+G$7))-ABS(G$8-(X43*(1+G$7))))/2,0)+IF(Y43&gt;0,(H$8+(Y43*(1+H$7))-ABS(H$8-(Y43*(1+H$7))))/2,0)+IF(Z43&gt;0,(I$8+(Z43*(1+I$7))-ABS(I$8-(Z43*(1+I$7))))/2,0)+IF(AA43&gt;0,(J$8+(AA43*(1+J$7))-ABS(J$8-(AA43*(1+J$7))))/2,0)+IF(AB43&gt;0,(K$8+(AB43*(1+K$7))-ABS(K$8-(AB43*(1+K$7))))/2,0)+IF(AC43&gt;0,(L$8+(AC43*(1+L$7))-ABS(L$8-(AC43*(1+L$7))))/2,0))),((AA43*(1+J$7))-(IF(AA43&gt;0,(J$8+(AA43*(1+J$7))-ABS(J$8-(AA43*(1+J$7))))/2,0)))))))</f>
        <v>0</v>
      </c>
      <c r="AB44" s="84">
        <f t="shared" ref="AB44:AB71" si="64">IF(AB43&lt;=0,0,MAX(0,(AB43*(1+K$7))-(IF(AB43&gt;0,(K$8+(AB43*(1+K$7))-ABS(K$8-(AB43*(1+K$7))))/2,0))-(IF(AND(K$9=MIN(IF(T43&gt;0,C$9,999),IF(U43&gt;0,D$9,999),IF(V43&gt;0,E$9,999),IF(W43&gt;0,F$9,999),IF(X43&gt;0,G$9,999),IF(Y43&gt;0,H$9,999),IF(Z43&gt;0,I$9,999),IF(AA43&gt;0,J$9,999),IF(AB43&gt;0,K$9,999),IF(AC43&gt;0,L$9,999)),AB43&gt;0),1,0)*MIN(MAX(0,$B$5-(IF(T43&gt;0,(C$8+(T43*(1+C$7))-ABS(C$8-(T43*(1+C$7))))/2,0)+IF(U43&gt;0,(D$8+(U43*(1+D$7))-ABS(D$8-(U43*(1+D$7))))/2,0)+IF(V43&gt;0,(E$8+(V43*(1+E$7))-ABS(E$8-(V43*(1+E$7))))/2,0)+IF(W43&gt;0,(F$8+(W43*(1+F$7))-ABS(F$8-(W43*(1+F$7))))/2,0)+IF(X43&gt;0,(G$8+(X43*(1+G$7))-ABS(G$8-(X43*(1+G$7))))/2,0)+IF(Y43&gt;0,(H$8+(Y43*(1+H$7))-ABS(H$8-(Y43*(1+H$7))))/2,0)+IF(Z43&gt;0,(I$8+(Z43*(1+I$7))-ABS(I$8-(Z43*(1+I$7))))/2,0)+IF(AA43&gt;0,(J$8+(AA43*(1+J$7))-ABS(J$8-(AA43*(1+J$7))))/2,0)+IF(AB43&gt;0,(K$8+(AB43*(1+K$7))-ABS(K$8-(AB43*(1+K$7))))/2,0)+IF(AC43&gt;0,(L$8+(AC43*(1+L$7))-ABS(L$8-(AC43*(1+L$7))))/2,0))),((AB43*(1+K$7))-(IF(AB43&gt;0,(K$8+(AB43*(1+K$7))-ABS(K$8-(AB43*(1+K$7))))/2,0)))))))</f>
        <v>0</v>
      </c>
      <c r="AC44" s="84">
        <f t="shared" ref="AC44:AC71" si="65">IF(AC43&lt;=0,0,MAX(0,(AC43*(1+L$7))-(IF(AC43&gt;0,(L$8+(AC43*(1+L$7))-ABS(L$8-(AC43*(1+L$7))))/2,0))-(IF(AND(L$9=MIN(IF(T43&gt;0,C$9,999),IF(U43&gt;0,D$9,999),IF(V43&gt;0,E$9,999),IF(W43&gt;0,F$9,999),IF(X43&gt;0,G$9,999),IF(Y43&gt;0,H$9,999),IF(Z43&gt;0,I$9,999),IF(AA43&gt;0,J$9,999),IF(AB43&gt;0,K$9,999),IF(AC43&gt;0,L$9,999)),AC43&gt;0),1,0)*MIN(MAX(0,$B$5-(IF(T43&gt;0,(C$8+(T43*(1+C$7))-ABS(C$8-(T43*(1+C$7))))/2,0)+IF(U43&gt;0,(D$8+(U43*(1+D$7))-ABS(D$8-(U43*(1+D$7))))/2,0)+IF(V43&gt;0,(E$8+(V43*(1+E$7))-ABS(E$8-(V43*(1+E$7))))/2,0)+IF(W43&gt;0,(F$8+(W43*(1+F$7))-ABS(F$8-(W43*(1+F$7))))/2,0)+IF(X43&gt;0,(G$8+(X43*(1+G$7))-ABS(G$8-(X43*(1+G$7))))/2,0)+IF(Y43&gt;0,(H$8+(Y43*(1+H$7))-ABS(H$8-(Y43*(1+H$7))))/2,0)+IF(Z43&gt;0,(I$8+(Z43*(1+I$7))-ABS(I$8-(Z43*(1+I$7))))/2,0)+IF(AA43&gt;0,(J$8+(AA43*(1+J$7))-ABS(J$8-(AA43*(1+J$7))))/2,0)+IF(AB43&gt;0,(K$8+(AB43*(1+K$7))-ABS(K$8-(AB43*(1+K$7))))/2,0)+IF(AC43&gt;0,(L$8+(AC43*(1+L$7))-ABS(L$8-(AC43*(1+L$7))))/2,0))),((AC43*(1+L$7))-(IF(AC43&gt;0,(L$8+(AC43*(1+L$7))-ABS(L$8-(AC43*(1+L$7))))/2,0)))))))</f>
        <v>0</v>
      </c>
      <c r="AD44">
        <v>33</v>
      </c>
      <c r="AE44" s="84">
        <f t="shared" si="41"/>
        <v>0</v>
      </c>
      <c r="AF44" s="84">
        <f t="shared" ref="AF44:AF71" si="66">IF(AF43&lt;=0,0,MAX(0,(AF43*(1+C$7))-(IF(AF43&gt;0,(C$8+(AF43*(1+C$7))-ABS(C$8-(AF43*(1+C$7))))/2,0))-(IF(AND(C$9=MIN(IF(AF43&gt;0,C$9,999),IF(AG43&gt;0,D$9,999),IF(AH43&gt;0,E$9,999),IF(AI43&gt;0,F$9,999),IF(AJ43&gt;0,G$9,999),IF(AK43&gt;0,H$9,999),IF(AL43&gt;0,I$9,999),IF(AM43&gt;0,J$9,999),IF(AN43&gt;0,K$9,999),IF(AO43&gt;0,L$9,999)),AF43&gt;0),1,0)*MIN(MAX(0,$B$6-(IF(AF43&gt;0,(C$8+(AF43*(1+C$7))-ABS(C$8-(AF43*(1+C$7))))/2,0)+IF(AG43&gt;0,(D$8+(AG43*(1+D$7))-ABS(D$8-(AG43*(1+D$7))))/2,0)+IF(AH43&gt;0,(E$8+(AH43*(1+E$7))-ABS(E$8-(AH43*(1+E$7))))/2,0)+IF(AI43&gt;0,(F$8+(AI43*(1+F$7))-ABS(F$8-(AI43*(1+F$7))))/2,0)+IF(AJ43&gt;0,(G$8+(AJ43*(1+G$7))-ABS(G$8-(AJ43*(1+G$7))))/2,0)+IF(AK43&gt;0,(H$8+(AK43*(1+H$7))-ABS(H$8-(AK43*(1+H$7))))/2,0)+IF(AL43&gt;0,(I$8+(AL43*(1+I$7))-ABS(I$8-(AL43*(1+I$7))))/2,0)+IF(AM43&gt;0,(J$8+(AM43*(1+J$7))-ABS(J$8-(AM43*(1+J$7))))/2,0)+IF(AN43&gt;0,(K$8+(AN43*(1+K$7))-ABS(K$8-(AN43*(1+K$7))))/2,0)+IF(AO43&gt;0,(L$8+(AO43*(1+L$7))-ABS(L$8-(AO43*(1+L$7))))/2,0))),((AF43*(1+C$7))-(IF(AF43&gt;0,(C$8+(AF43*(1+C$7))-ABS(C$8-(AF43*(1+C$7))))/2,0)))))))</f>
        <v>0</v>
      </c>
      <c r="AG44" s="84">
        <f t="shared" ref="AG44:AG71" si="67">IF(AG43&lt;=0,0,MAX(0,(AG43*(1+D$7))-(IF(AG43&gt;0,(D$8+(AG43*(1+D$7))-ABS(D$8-(AG43*(1+D$7))))/2,0))-(IF(AND(D$9=MIN(IF(AF43&gt;0,C$9,999),IF(AG43&gt;0,D$9,999),IF(AH43&gt;0,E$9,999),IF(AI43&gt;0,F$9,999),IF(AJ43&gt;0,G$9,999),IF(AK43&gt;0,H$9,999),IF(AL43&gt;0,I$9,999),IF(AM43&gt;0,J$9,999),IF(AN43&gt;0,K$9,999),IF(AO43&gt;0,L$9,999)),AG43&gt;0),1,0)*MIN(MAX(0,$B$6-(IF(AF43&gt;0,(C$8+(AF43*(1+C$7))-ABS(C$8-(AF43*(1+C$7))))/2,0)+IF(AG43&gt;0,(D$8+(AG43*(1+D$7))-ABS(D$8-(AG43*(1+D$7))))/2,0)+IF(AH43&gt;0,(E$8+(AH43*(1+E$7))-ABS(E$8-(AH43*(1+E$7))))/2,0)+IF(AI43&gt;0,(F$8+(AI43*(1+F$7))-ABS(F$8-(AI43*(1+F$7))))/2,0)+IF(AJ43&gt;0,(G$8+(AJ43*(1+G$7))-ABS(G$8-(AJ43*(1+G$7))))/2,0)+IF(AK43&gt;0,(H$8+(AK43*(1+H$7))-ABS(H$8-(AK43*(1+H$7))))/2,0)+IF(AL43&gt;0,(I$8+(AL43*(1+I$7))-ABS(I$8-(AL43*(1+I$7))))/2,0)+IF(AM43&gt;0,(J$8+(AM43*(1+J$7))-ABS(J$8-(AM43*(1+J$7))))/2,0)+IF(AN43&gt;0,(K$8+(AN43*(1+K$7))-ABS(K$8-(AN43*(1+K$7))))/2,0)+IF(AO43&gt;0,(L$8+(AO43*(1+L$7))-ABS(L$8-(AO43*(1+L$7))))/2,0))),((AG43*(1+D$7))-(IF(AG43&gt;0,(D$8+(AG43*(1+D$7))-ABS(D$8-(AG43*(1+D$7))))/2,0)))))))</f>
        <v>0</v>
      </c>
      <c r="AH44" s="84">
        <f t="shared" ref="AH44:AH71" si="68">IF(AH43&lt;=0,0,MAX(0,(AH43*(1+E$7))-(IF(AH43&gt;0,(E$8+(AH43*(1+E$7))-ABS(E$8-(AH43*(1+E$7))))/2,0))-(IF(AND(E$9=MIN(IF(AF43&gt;0,C$9,999),IF(AG43&gt;0,D$9,999),IF(AH43&gt;0,E$9,999),IF(AI43&gt;0,F$9,999),IF(AJ43&gt;0,G$9,999),IF(AK43&gt;0,H$9,999),IF(AL43&gt;0,I$9,999),IF(AM43&gt;0,J$9,999),IF(AN43&gt;0,K$9,999),IF(AO43&gt;0,L$9,999)),AH43&gt;0),1,0)*MIN(MAX(0,$B$6-(IF(AF43&gt;0,(C$8+(AF43*(1+C$7))-ABS(C$8-(AF43*(1+C$7))))/2,0)+IF(AG43&gt;0,(D$8+(AG43*(1+D$7))-ABS(D$8-(AG43*(1+D$7))))/2,0)+IF(AH43&gt;0,(E$8+(AH43*(1+E$7))-ABS(E$8-(AH43*(1+E$7))))/2,0)+IF(AI43&gt;0,(F$8+(AI43*(1+F$7))-ABS(F$8-(AI43*(1+F$7))))/2,0)+IF(AJ43&gt;0,(G$8+(AJ43*(1+G$7))-ABS(G$8-(AJ43*(1+G$7))))/2,0)+IF(AK43&gt;0,(H$8+(AK43*(1+H$7))-ABS(H$8-(AK43*(1+H$7))))/2,0)+IF(AL43&gt;0,(I$8+(AL43*(1+I$7))-ABS(I$8-(AL43*(1+I$7))))/2,0)+IF(AM43&gt;0,(J$8+(AM43*(1+J$7))-ABS(J$8-(AM43*(1+J$7))))/2,0)+IF(AN43&gt;0,(K$8+(AN43*(1+K$7))-ABS(K$8-(AN43*(1+K$7))))/2,0)+IF(AO43&gt;0,(L$8+(AO43*(1+L$7))-ABS(L$8-(AO43*(1+L$7))))/2,0))),((AH43*(1+E$7))-(IF(AH43&gt;0,(E$8+(AH43*(1+E$7))-ABS(E$8-(AH43*(1+E$7))))/2,0)))))))</f>
        <v>0</v>
      </c>
      <c r="AI44" s="84">
        <f t="shared" ref="AI44:AI71" si="69">IF(AI43&lt;=0,0,MAX(0,(AI43*(1+F$7))-(IF(AI43&gt;0,(F$8+(AI43*(1+F$7))-ABS(F$8-(AI43*(1+F$7))))/2,0))-(IF(AND(F$9=MIN(IF(AF43&gt;0,C$9,999),IF(AG43&gt;0,D$9,999),IF(AH43&gt;0,E$9,999),IF(AI43&gt;0,F$9,999),IF(AJ43&gt;0,G$9,999),IF(AK43&gt;0,H$9,999),IF(AL43&gt;0,I$9,999),IF(AM43&gt;0,J$9,999),IF(AN43&gt;0,K$9,999),IF(AO43&gt;0,L$9,999)),AI43&gt;0),1,0)*MIN(MAX(0,$B$6-(IF(AF43&gt;0,(C$8+(AF43*(1+C$7))-ABS(C$8-(AF43*(1+C$7))))/2,0)+IF(AG43&gt;0,(D$8+(AG43*(1+D$7))-ABS(D$8-(AG43*(1+D$7))))/2,0)+IF(AH43&gt;0,(E$8+(AH43*(1+E$7))-ABS(E$8-(AH43*(1+E$7))))/2,0)+IF(AI43&gt;0,(F$8+(AI43*(1+F$7))-ABS(F$8-(AI43*(1+F$7))))/2,0)+IF(AJ43&gt;0,(G$8+(AJ43*(1+G$7))-ABS(G$8-(AJ43*(1+G$7))))/2,0)+IF(AK43&gt;0,(H$8+(AK43*(1+H$7))-ABS(H$8-(AK43*(1+H$7))))/2,0)+IF(AL43&gt;0,(I$8+(AL43*(1+I$7))-ABS(I$8-(AL43*(1+I$7))))/2,0)+IF(AM43&gt;0,(J$8+(AM43*(1+J$7))-ABS(J$8-(AM43*(1+J$7))))/2,0)+IF(AN43&gt;0,(K$8+(AN43*(1+K$7))-ABS(K$8-(AN43*(1+K$7))))/2,0)+IF(AO43&gt;0,(L$8+(AO43*(1+L$7))-ABS(L$8-(AO43*(1+L$7))))/2,0))),((AI43*(1+F$7))-(IF(AI43&gt;0,(F$8+(AI43*(1+F$7))-ABS(F$8-(AI43*(1+F$7))))/2,0)))))))</f>
        <v>0</v>
      </c>
      <c r="AJ44" s="84">
        <f t="shared" ref="AJ44:AJ71" si="70">IF(AJ43&lt;=0,0,MAX(0,(AJ43*(1+G$7))-(IF(AJ43&gt;0,(G$8+(AJ43*(1+G$7))-ABS(G$8-(AJ43*(1+G$7))))/2,0))-(IF(AND(G$9=MIN(IF(AF43&gt;0,C$9,999),IF(AG43&gt;0,D$9,999),IF(AH43&gt;0,E$9,999),IF(AI43&gt;0,F$9,999),IF(AJ43&gt;0,G$9,999),IF(AK43&gt;0,H$9,999),IF(AL43&gt;0,I$9,999),IF(AM43&gt;0,J$9,999),IF(AN43&gt;0,K$9,999),IF(AO43&gt;0,L$9,999)),AJ43&gt;0),1,0)*MIN(MAX(0,$B$6-(IF(AF43&gt;0,(C$8+(AF43*(1+C$7))-ABS(C$8-(AF43*(1+C$7))))/2,0)+IF(AG43&gt;0,(D$8+(AG43*(1+D$7))-ABS(D$8-(AG43*(1+D$7))))/2,0)+IF(AH43&gt;0,(E$8+(AH43*(1+E$7))-ABS(E$8-(AH43*(1+E$7))))/2,0)+IF(AI43&gt;0,(F$8+(AI43*(1+F$7))-ABS(F$8-(AI43*(1+F$7))))/2,0)+IF(AJ43&gt;0,(G$8+(AJ43*(1+G$7))-ABS(G$8-(AJ43*(1+G$7))))/2,0)+IF(AK43&gt;0,(H$8+(AK43*(1+H$7))-ABS(H$8-(AK43*(1+H$7))))/2,0)+IF(AL43&gt;0,(I$8+(AL43*(1+I$7))-ABS(I$8-(AL43*(1+I$7))))/2,0)+IF(AM43&gt;0,(J$8+(AM43*(1+J$7))-ABS(J$8-(AM43*(1+J$7))))/2,0)+IF(AN43&gt;0,(K$8+(AN43*(1+K$7))-ABS(K$8-(AN43*(1+K$7))))/2,0)+IF(AO43&gt;0,(L$8+(AO43*(1+L$7))-ABS(L$8-(AO43*(1+L$7))))/2,0))),((AJ43*(1+G$7))-(IF(AJ43&gt;0,(G$8+(AJ43*(1+G$7))-ABS(G$8-(AJ43*(1+G$7))))/2,0)))))))</f>
        <v>0</v>
      </c>
      <c r="AK44" s="84">
        <f t="shared" ref="AK44:AK71" si="71">IF(AK43&lt;=0,0,MAX(0,(AK43*(1+H$7))-(IF(AK43&gt;0,(H$8+(AK43*(1+H$7))-ABS(H$8-(AK43*(1+H$7))))/2,0))-(IF(AND(H$9=MIN(IF(AF43&gt;0,C$9,999),IF(AG43&gt;0,D$9,999),IF(AH43&gt;0,E$9,999),IF(AI43&gt;0,F$9,999),IF(AJ43&gt;0,G$9,999),IF(AK43&gt;0,H$9,999),IF(AL43&gt;0,I$9,999),IF(AM43&gt;0,J$9,999),IF(AN43&gt;0,K$9,999),IF(AO43&gt;0,L$9,999)),AK43&gt;0),1,0)*MIN(MAX(0,$B$6-(IF(AF43&gt;0,(C$8+(AF43*(1+C$7))-ABS(C$8-(AF43*(1+C$7))))/2,0)+IF(AG43&gt;0,(D$8+(AG43*(1+D$7))-ABS(D$8-(AG43*(1+D$7))))/2,0)+IF(AH43&gt;0,(E$8+(AH43*(1+E$7))-ABS(E$8-(AH43*(1+E$7))))/2,0)+IF(AI43&gt;0,(F$8+(AI43*(1+F$7))-ABS(F$8-(AI43*(1+F$7))))/2,0)+IF(AJ43&gt;0,(G$8+(AJ43*(1+G$7))-ABS(G$8-(AJ43*(1+G$7))))/2,0)+IF(AK43&gt;0,(H$8+(AK43*(1+H$7))-ABS(H$8-(AK43*(1+H$7))))/2,0)+IF(AL43&gt;0,(I$8+(AL43*(1+I$7))-ABS(I$8-(AL43*(1+I$7))))/2,0)+IF(AM43&gt;0,(J$8+(AM43*(1+J$7))-ABS(J$8-(AM43*(1+J$7))))/2,0)+IF(AN43&gt;0,(K$8+(AN43*(1+K$7))-ABS(K$8-(AN43*(1+K$7))))/2,0)+IF(AO43&gt;0,(L$8+(AO43*(1+L$7))-ABS(L$8-(AO43*(1+L$7))))/2,0))),((AK43*(1+H$7))-(IF(AK43&gt;0,(H$8+(AK43*(1+H$7))-ABS(H$8-(AK43*(1+H$7))))/2,0)))))))</f>
        <v>0</v>
      </c>
      <c r="AL44" s="84">
        <f t="shared" ref="AL44:AL71" si="72">IF(AL43&lt;=0,0,MAX(0,(AL43*(1+I$7))-(IF(AL43&gt;0,(I$8+(AL43*(1+I$7))-ABS(I$8-(AL43*(1+I$7))))/2,0))-(IF(AND(I$9=MIN(IF(AF43&gt;0,C$9,999),IF(AG43&gt;0,D$9,999),IF(AH43&gt;0,E$9,999),IF(AI43&gt;0,F$9,999),IF(AJ43&gt;0,G$9,999),IF(AK43&gt;0,H$9,999),IF(AL43&gt;0,I$9,999),IF(AM43&gt;0,J$9,999),IF(AN43&gt;0,K$9,999),IF(AO43&gt;0,L$9,999)),AL43&gt;0),1,0)*MIN(MAX(0,$B$6-(IF(AF43&gt;0,(C$8+(AF43*(1+C$7))-ABS(C$8-(AF43*(1+C$7))))/2,0)+IF(AG43&gt;0,(D$8+(AG43*(1+D$7))-ABS(D$8-(AG43*(1+D$7))))/2,0)+IF(AH43&gt;0,(E$8+(AH43*(1+E$7))-ABS(E$8-(AH43*(1+E$7))))/2,0)+IF(AI43&gt;0,(F$8+(AI43*(1+F$7))-ABS(F$8-(AI43*(1+F$7))))/2,0)+IF(AJ43&gt;0,(G$8+(AJ43*(1+G$7))-ABS(G$8-(AJ43*(1+G$7))))/2,0)+IF(AK43&gt;0,(H$8+(AK43*(1+H$7))-ABS(H$8-(AK43*(1+H$7))))/2,0)+IF(AL43&gt;0,(I$8+(AL43*(1+I$7))-ABS(I$8-(AL43*(1+I$7))))/2,0)+IF(AM43&gt;0,(J$8+(AM43*(1+J$7))-ABS(J$8-(AM43*(1+J$7))))/2,0)+IF(AN43&gt;0,(K$8+(AN43*(1+K$7))-ABS(K$8-(AN43*(1+K$7))))/2,0)+IF(AO43&gt;0,(L$8+(AO43*(1+L$7))-ABS(L$8-(AO43*(1+L$7))))/2,0))),((AL43*(1+I$7))-(IF(AL43&gt;0,(I$8+(AL43*(1+I$7))-ABS(I$8-(AL43*(1+I$7))))/2,0)))))))</f>
        <v>0</v>
      </c>
      <c r="AM44" s="84">
        <f t="shared" ref="AM44:AM71" si="73">IF(AM43&lt;=0,0,MAX(0,(AM43*(1+J$7))-(IF(AM43&gt;0,(J$8+(AM43*(1+J$7))-ABS(J$8-(AM43*(1+J$7))))/2,0))-(IF(AND(J$9=MIN(IF(AF43&gt;0,C$9,999),IF(AG43&gt;0,D$9,999),IF(AH43&gt;0,E$9,999),IF(AI43&gt;0,F$9,999),IF(AJ43&gt;0,G$9,999),IF(AK43&gt;0,H$9,999),IF(AL43&gt;0,I$9,999),IF(AM43&gt;0,J$9,999),IF(AN43&gt;0,K$9,999),IF(AO43&gt;0,L$9,999)),AM43&gt;0),1,0)*MIN(MAX(0,$B$6-(IF(AF43&gt;0,(C$8+(AF43*(1+C$7))-ABS(C$8-(AF43*(1+C$7))))/2,0)+IF(AG43&gt;0,(D$8+(AG43*(1+D$7))-ABS(D$8-(AG43*(1+D$7))))/2,0)+IF(AH43&gt;0,(E$8+(AH43*(1+E$7))-ABS(E$8-(AH43*(1+E$7))))/2,0)+IF(AI43&gt;0,(F$8+(AI43*(1+F$7))-ABS(F$8-(AI43*(1+F$7))))/2,0)+IF(AJ43&gt;0,(G$8+(AJ43*(1+G$7))-ABS(G$8-(AJ43*(1+G$7))))/2,0)+IF(AK43&gt;0,(H$8+(AK43*(1+H$7))-ABS(H$8-(AK43*(1+H$7))))/2,0)+IF(AL43&gt;0,(I$8+(AL43*(1+I$7))-ABS(I$8-(AL43*(1+I$7))))/2,0)+IF(AM43&gt;0,(J$8+(AM43*(1+J$7))-ABS(J$8-(AM43*(1+J$7))))/2,0)+IF(AN43&gt;0,(K$8+(AN43*(1+K$7))-ABS(K$8-(AN43*(1+K$7))))/2,0)+IF(AO43&gt;0,(L$8+(AO43*(1+L$7))-ABS(L$8-(AO43*(1+L$7))))/2,0))),((AM43*(1+J$7))-(IF(AM43&gt;0,(J$8+(AM43*(1+J$7))-ABS(J$8-(AM43*(1+J$7))))/2,0)))))))</f>
        <v>0</v>
      </c>
      <c r="AN44" s="84">
        <f t="shared" ref="AN44:AN71" si="74">IF(AN43&lt;=0,0,MAX(0,(AN43*(1+K$7))-(IF(AN43&gt;0,(K$8+(AN43*(1+K$7))-ABS(K$8-(AN43*(1+K$7))))/2,0))-(IF(AND(K$9=MIN(IF(AF43&gt;0,C$9,999),IF(AG43&gt;0,D$9,999),IF(AH43&gt;0,E$9,999),IF(AI43&gt;0,F$9,999),IF(AJ43&gt;0,G$9,999),IF(AK43&gt;0,H$9,999),IF(AL43&gt;0,I$9,999),IF(AM43&gt;0,J$9,999),IF(AN43&gt;0,K$9,999),IF(AO43&gt;0,L$9,999)),AN43&gt;0),1,0)*MIN(MAX(0,$B$6-(IF(AF43&gt;0,(C$8+(AF43*(1+C$7))-ABS(C$8-(AF43*(1+C$7))))/2,0)+IF(AG43&gt;0,(D$8+(AG43*(1+D$7))-ABS(D$8-(AG43*(1+D$7))))/2,0)+IF(AH43&gt;0,(E$8+(AH43*(1+E$7))-ABS(E$8-(AH43*(1+E$7))))/2,0)+IF(AI43&gt;0,(F$8+(AI43*(1+F$7))-ABS(F$8-(AI43*(1+F$7))))/2,0)+IF(AJ43&gt;0,(G$8+(AJ43*(1+G$7))-ABS(G$8-(AJ43*(1+G$7))))/2,0)+IF(AK43&gt;0,(H$8+(AK43*(1+H$7))-ABS(H$8-(AK43*(1+H$7))))/2,0)+IF(AL43&gt;0,(I$8+(AL43*(1+I$7))-ABS(I$8-(AL43*(1+I$7))))/2,0)+IF(AM43&gt;0,(J$8+(AM43*(1+J$7))-ABS(J$8-(AM43*(1+J$7))))/2,0)+IF(AN43&gt;0,(K$8+(AN43*(1+K$7))-ABS(K$8-(AN43*(1+K$7))))/2,0)+IF(AO43&gt;0,(L$8+(AO43*(1+L$7))-ABS(L$8-(AO43*(1+L$7))))/2,0))),((AN43*(1+K$7))-(IF(AN43&gt;0,(K$8+(AN43*(1+K$7))-ABS(K$8-(AN43*(1+K$7))))/2,0)))))))</f>
        <v>0</v>
      </c>
      <c r="AO44" s="84">
        <f t="shared" ref="AO44:AO71" si="75">IF(AO43&lt;=0,0,MAX(0,(AO43*(1+L$7))-(IF(AO43&gt;0,(L$8+(AO43*(1+L$7))-ABS(L$8-(AO43*(1+L$7))))/2,0))-(IF(AND(L$9=MIN(IF(AF43&gt;0,C$9,999),IF(AG43&gt;0,D$9,999),IF(AH43&gt;0,E$9,999),IF(AI43&gt;0,F$9,999),IF(AJ43&gt;0,G$9,999),IF(AK43&gt;0,H$9,999),IF(AL43&gt;0,I$9,999),IF(AM43&gt;0,J$9,999),IF(AN43&gt;0,K$9,999),IF(AO43&gt;0,L$9,999)),AO43&gt;0),1,0)*MIN(MAX(0,$B$6-(IF(AF43&gt;0,(C$8+(AF43*(1+C$7))-ABS(C$8-(AF43*(1+C$7))))/2,0)+IF(AG43&gt;0,(D$8+(AG43*(1+D$7))-ABS(D$8-(AG43*(1+D$7))))/2,0)+IF(AH43&gt;0,(E$8+(AH43*(1+E$7))-ABS(E$8-(AH43*(1+E$7))))/2,0)+IF(AI43&gt;0,(F$8+(AI43*(1+F$7))-ABS(F$8-(AI43*(1+F$7))))/2,0)+IF(AJ43&gt;0,(G$8+(AJ43*(1+G$7))-ABS(G$8-(AJ43*(1+G$7))))/2,0)+IF(AK43&gt;0,(H$8+(AK43*(1+H$7))-ABS(H$8-(AK43*(1+H$7))))/2,0)+IF(AL43&gt;0,(I$8+(AL43*(1+I$7))-ABS(I$8-(AL43*(1+I$7))))/2,0)+IF(AM43&gt;0,(J$8+(AM43*(1+J$7))-ABS(J$8-(AM43*(1+J$7))))/2,0)+IF(AN43&gt;0,(K$8+(AN43*(1+K$7))-ABS(K$8-(AN43*(1+K$7))))/2,0)+IF(AO43&gt;0,(L$8+(AO43*(1+L$7))-ABS(L$8-(AO43*(1+L$7))))/2,0))),((AO43*(1+L$7))-(IF(AO43&gt;0,(L$8+(AO43*(1+L$7))-ABS(L$8-(AO43*(1+L$7))))/2,0)))))))</f>
        <v>0</v>
      </c>
    </row>
    <row r="45" spans="1:41" ht="15" customHeight="1" x14ac:dyDescent="0.25">
      <c r="A45">
        <v>34</v>
      </c>
      <c r="B45" s="84">
        <f t="shared" si="39"/>
        <v>0</v>
      </c>
      <c r="C45" s="84">
        <f t="shared" si="42"/>
        <v>0</v>
      </c>
      <c r="D45" s="84">
        <f t="shared" si="43"/>
        <v>0</v>
      </c>
      <c r="E45" s="84">
        <f t="shared" si="44"/>
        <v>0</v>
      </c>
      <c r="F45" s="84">
        <f t="shared" si="45"/>
        <v>0</v>
      </c>
      <c r="G45" s="84">
        <f t="shared" si="46"/>
        <v>0</v>
      </c>
      <c r="H45" s="84">
        <f t="shared" si="47"/>
        <v>0</v>
      </c>
      <c r="I45" s="84">
        <f t="shared" si="48"/>
        <v>0</v>
      </c>
      <c r="J45" s="84">
        <f t="shared" si="49"/>
        <v>0</v>
      </c>
      <c r="K45" s="84">
        <f t="shared" si="50"/>
        <v>0</v>
      </c>
      <c r="L45" s="84">
        <f t="shared" si="51"/>
        <v>0</v>
      </c>
      <c r="M45" s="84">
        <f t="shared" si="52"/>
        <v>0</v>
      </c>
      <c r="N45" s="84">
        <f t="shared" si="53"/>
        <v>0</v>
      </c>
      <c r="O45" s="84">
        <f t="shared" si="54"/>
        <v>0</v>
      </c>
      <c r="P45" s="84">
        <f t="shared" si="55"/>
        <v>0</v>
      </c>
      <c r="R45">
        <v>34</v>
      </c>
      <c r="S45" s="84">
        <f t="shared" si="40"/>
        <v>0</v>
      </c>
      <c r="T45" s="84">
        <f t="shared" si="56"/>
        <v>0</v>
      </c>
      <c r="U45" s="84">
        <f t="shared" si="57"/>
        <v>0</v>
      </c>
      <c r="V45" s="84">
        <f t="shared" si="58"/>
        <v>0</v>
      </c>
      <c r="W45" s="84">
        <f t="shared" si="59"/>
        <v>0</v>
      </c>
      <c r="X45" s="84">
        <f t="shared" si="60"/>
        <v>0</v>
      </c>
      <c r="Y45" s="84">
        <f t="shared" si="61"/>
        <v>0</v>
      </c>
      <c r="Z45" s="84">
        <f t="shared" si="62"/>
        <v>0</v>
      </c>
      <c r="AA45" s="84">
        <f t="shared" si="63"/>
        <v>0</v>
      </c>
      <c r="AB45" s="84">
        <f t="shared" si="64"/>
        <v>0</v>
      </c>
      <c r="AC45" s="84">
        <f t="shared" si="65"/>
        <v>0</v>
      </c>
      <c r="AD45">
        <v>34</v>
      </c>
      <c r="AE45" s="84">
        <f t="shared" si="41"/>
        <v>0</v>
      </c>
      <c r="AF45" s="84">
        <f t="shared" si="66"/>
        <v>0</v>
      </c>
      <c r="AG45" s="84">
        <f t="shared" si="67"/>
        <v>0</v>
      </c>
      <c r="AH45" s="84">
        <f t="shared" si="68"/>
        <v>0</v>
      </c>
      <c r="AI45" s="84">
        <f t="shared" si="69"/>
        <v>0</v>
      </c>
      <c r="AJ45" s="84">
        <f t="shared" si="70"/>
        <v>0</v>
      </c>
      <c r="AK45" s="84">
        <f t="shared" si="71"/>
        <v>0</v>
      </c>
      <c r="AL45" s="84">
        <f t="shared" si="72"/>
        <v>0</v>
      </c>
      <c r="AM45" s="84">
        <f t="shared" si="73"/>
        <v>0</v>
      </c>
      <c r="AN45" s="84">
        <f t="shared" si="74"/>
        <v>0</v>
      </c>
      <c r="AO45" s="84">
        <f t="shared" si="75"/>
        <v>0</v>
      </c>
    </row>
    <row r="46" spans="1:41" ht="15" customHeight="1" x14ac:dyDescent="0.25">
      <c r="A46">
        <v>35</v>
      </c>
      <c r="B46" s="84">
        <f t="shared" si="39"/>
        <v>0</v>
      </c>
      <c r="C46" s="84">
        <f t="shared" si="42"/>
        <v>0</v>
      </c>
      <c r="D46" s="84">
        <f t="shared" si="43"/>
        <v>0</v>
      </c>
      <c r="E46" s="84">
        <f t="shared" si="44"/>
        <v>0</v>
      </c>
      <c r="F46" s="84">
        <f t="shared" si="45"/>
        <v>0</v>
      </c>
      <c r="G46" s="84">
        <f t="shared" si="46"/>
        <v>0</v>
      </c>
      <c r="H46" s="84">
        <f t="shared" si="47"/>
        <v>0</v>
      </c>
      <c r="I46" s="84">
        <f t="shared" si="48"/>
        <v>0</v>
      </c>
      <c r="J46" s="84">
        <f t="shared" si="49"/>
        <v>0</v>
      </c>
      <c r="K46" s="84">
        <f t="shared" si="50"/>
        <v>0</v>
      </c>
      <c r="L46" s="84">
        <f t="shared" si="51"/>
        <v>0</v>
      </c>
      <c r="M46" s="84">
        <f t="shared" si="52"/>
        <v>0</v>
      </c>
      <c r="N46" s="84">
        <f t="shared" si="53"/>
        <v>0</v>
      </c>
      <c r="O46" s="84">
        <f t="shared" si="54"/>
        <v>0</v>
      </c>
      <c r="P46" s="84">
        <f t="shared" si="55"/>
        <v>0</v>
      </c>
      <c r="R46">
        <v>35</v>
      </c>
      <c r="S46" s="84">
        <f t="shared" si="40"/>
        <v>0</v>
      </c>
      <c r="T46" s="84">
        <f t="shared" si="56"/>
        <v>0</v>
      </c>
      <c r="U46" s="84">
        <f t="shared" si="57"/>
        <v>0</v>
      </c>
      <c r="V46" s="84">
        <f t="shared" si="58"/>
        <v>0</v>
      </c>
      <c r="W46" s="84">
        <f t="shared" si="59"/>
        <v>0</v>
      </c>
      <c r="X46" s="84">
        <f t="shared" si="60"/>
        <v>0</v>
      </c>
      <c r="Y46" s="84">
        <f t="shared" si="61"/>
        <v>0</v>
      </c>
      <c r="Z46" s="84">
        <f t="shared" si="62"/>
        <v>0</v>
      </c>
      <c r="AA46" s="84">
        <f t="shared" si="63"/>
        <v>0</v>
      </c>
      <c r="AB46" s="84">
        <f t="shared" si="64"/>
        <v>0</v>
      </c>
      <c r="AC46" s="84">
        <f t="shared" si="65"/>
        <v>0</v>
      </c>
      <c r="AD46">
        <v>35</v>
      </c>
      <c r="AE46" s="84">
        <f t="shared" si="41"/>
        <v>0</v>
      </c>
      <c r="AF46" s="84">
        <f t="shared" si="66"/>
        <v>0</v>
      </c>
      <c r="AG46" s="84">
        <f t="shared" si="67"/>
        <v>0</v>
      </c>
      <c r="AH46" s="84">
        <f t="shared" si="68"/>
        <v>0</v>
      </c>
      <c r="AI46" s="84">
        <f t="shared" si="69"/>
        <v>0</v>
      </c>
      <c r="AJ46" s="84">
        <f t="shared" si="70"/>
        <v>0</v>
      </c>
      <c r="AK46" s="84">
        <f t="shared" si="71"/>
        <v>0</v>
      </c>
      <c r="AL46" s="84">
        <f t="shared" si="72"/>
        <v>0</v>
      </c>
      <c r="AM46" s="84">
        <f t="shared" si="73"/>
        <v>0</v>
      </c>
      <c r="AN46" s="84">
        <f t="shared" si="74"/>
        <v>0</v>
      </c>
      <c r="AO46" s="84">
        <f t="shared" si="75"/>
        <v>0</v>
      </c>
    </row>
    <row r="47" spans="1:41" ht="15" customHeight="1" x14ac:dyDescent="0.25">
      <c r="A47">
        <v>36</v>
      </c>
      <c r="B47" s="84">
        <f t="shared" si="39"/>
        <v>0</v>
      </c>
      <c r="C47" s="84">
        <f t="shared" si="42"/>
        <v>0</v>
      </c>
      <c r="D47" s="84">
        <f t="shared" si="43"/>
        <v>0</v>
      </c>
      <c r="E47" s="84">
        <f t="shared" si="44"/>
        <v>0</v>
      </c>
      <c r="F47" s="84">
        <f t="shared" si="45"/>
        <v>0</v>
      </c>
      <c r="G47" s="84">
        <f t="shared" si="46"/>
        <v>0</v>
      </c>
      <c r="H47" s="84">
        <f t="shared" si="47"/>
        <v>0</v>
      </c>
      <c r="I47" s="84">
        <f t="shared" si="48"/>
        <v>0</v>
      </c>
      <c r="J47" s="84">
        <f t="shared" si="49"/>
        <v>0</v>
      </c>
      <c r="K47" s="84">
        <f t="shared" si="50"/>
        <v>0</v>
      </c>
      <c r="L47" s="84">
        <f t="shared" si="51"/>
        <v>0</v>
      </c>
      <c r="M47" s="84">
        <f t="shared" si="52"/>
        <v>0</v>
      </c>
      <c r="N47" s="84">
        <f t="shared" si="53"/>
        <v>0</v>
      </c>
      <c r="O47" s="84">
        <f t="shared" si="54"/>
        <v>0</v>
      </c>
      <c r="P47" s="84">
        <f t="shared" si="55"/>
        <v>0</v>
      </c>
      <c r="R47">
        <v>36</v>
      </c>
      <c r="S47" s="84">
        <f t="shared" si="40"/>
        <v>0</v>
      </c>
      <c r="T47" s="84">
        <f t="shared" si="56"/>
        <v>0</v>
      </c>
      <c r="U47" s="84">
        <f t="shared" si="57"/>
        <v>0</v>
      </c>
      <c r="V47" s="84">
        <f t="shared" si="58"/>
        <v>0</v>
      </c>
      <c r="W47" s="84">
        <f t="shared" si="59"/>
        <v>0</v>
      </c>
      <c r="X47" s="84">
        <f t="shared" si="60"/>
        <v>0</v>
      </c>
      <c r="Y47" s="84">
        <f t="shared" si="61"/>
        <v>0</v>
      </c>
      <c r="Z47" s="84">
        <f t="shared" si="62"/>
        <v>0</v>
      </c>
      <c r="AA47" s="84">
        <f t="shared" si="63"/>
        <v>0</v>
      </c>
      <c r="AB47" s="84">
        <f t="shared" si="64"/>
        <v>0</v>
      </c>
      <c r="AC47" s="84">
        <f t="shared" si="65"/>
        <v>0</v>
      </c>
      <c r="AD47">
        <v>36</v>
      </c>
      <c r="AE47" s="84">
        <f t="shared" si="41"/>
        <v>0</v>
      </c>
      <c r="AF47" s="84">
        <f t="shared" si="66"/>
        <v>0</v>
      </c>
      <c r="AG47" s="84">
        <f t="shared" si="67"/>
        <v>0</v>
      </c>
      <c r="AH47" s="84">
        <f t="shared" si="68"/>
        <v>0</v>
      </c>
      <c r="AI47" s="84">
        <f t="shared" si="69"/>
        <v>0</v>
      </c>
      <c r="AJ47" s="84">
        <f t="shared" si="70"/>
        <v>0</v>
      </c>
      <c r="AK47" s="84">
        <f t="shared" si="71"/>
        <v>0</v>
      </c>
      <c r="AL47" s="84">
        <f t="shared" si="72"/>
        <v>0</v>
      </c>
      <c r="AM47" s="84">
        <f t="shared" si="73"/>
        <v>0</v>
      </c>
      <c r="AN47" s="84">
        <f t="shared" si="74"/>
        <v>0</v>
      </c>
      <c r="AO47" s="84">
        <f t="shared" si="75"/>
        <v>0</v>
      </c>
    </row>
    <row r="48" spans="1:41" ht="15" customHeight="1" x14ac:dyDescent="0.25">
      <c r="A48">
        <v>37</v>
      </c>
      <c r="B48" s="84">
        <f t="shared" si="39"/>
        <v>0</v>
      </c>
      <c r="C48" s="84">
        <f t="shared" si="42"/>
        <v>0</v>
      </c>
      <c r="D48" s="84">
        <f t="shared" si="43"/>
        <v>0</v>
      </c>
      <c r="E48" s="84">
        <f t="shared" si="44"/>
        <v>0</v>
      </c>
      <c r="F48" s="84">
        <f t="shared" si="45"/>
        <v>0</v>
      </c>
      <c r="G48" s="84">
        <f t="shared" si="46"/>
        <v>0</v>
      </c>
      <c r="H48" s="84">
        <f t="shared" si="47"/>
        <v>0</v>
      </c>
      <c r="I48" s="84">
        <f t="shared" si="48"/>
        <v>0</v>
      </c>
      <c r="J48" s="84">
        <f t="shared" si="49"/>
        <v>0</v>
      </c>
      <c r="K48" s="84">
        <f t="shared" si="50"/>
        <v>0</v>
      </c>
      <c r="L48" s="84">
        <f t="shared" si="51"/>
        <v>0</v>
      </c>
      <c r="M48" s="84">
        <f t="shared" si="52"/>
        <v>0</v>
      </c>
      <c r="N48" s="84">
        <f t="shared" si="53"/>
        <v>0</v>
      </c>
      <c r="O48" s="84">
        <f t="shared" si="54"/>
        <v>0</v>
      </c>
      <c r="P48" s="84">
        <f t="shared" si="55"/>
        <v>0</v>
      </c>
      <c r="R48">
        <v>37</v>
      </c>
      <c r="S48" s="84">
        <f t="shared" si="40"/>
        <v>0</v>
      </c>
      <c r="T48" s="84">
        <f t="shared" si="56"/>
        <v>0</v>
      </c>
      <c r="U48" s="84">
        <f t="shared" si="57"/>
        <v>0</v>
      </c>
      <c r="V48" s="84">
        <f t="shared" si="58"/>
        <v>0</v>
      </c>
      <c r="W48" s="84">
        <f t="shared" si="59"/>
        <v>0</v>
      </c>
      <c r="X48" s="84">
        <f t="shared" si="60"/>
        <v>0</v>
      </c>
      <c r="Y48" s="84">
        <f t="shared" si="61"/>
        <v>0</v>
      </c>
      <c r="Z48" s="84">
        <f t="shared" si="62"/>
        <v>0</v>
      </c>
      <c r="AA48" s="84">
        <f t="shared" si="63"/>
        <v>0</v>
      </c>
      <c r="AB48" s="84">
        <f t="shared" si="64"/>
        <v>0</v>
      </c>
      <c r="AC48" s="84">
        <f t="shared" si="65"/>
        <v>0</v>
      </c>
      <c r="AD48">
        <v>37</v>
      </c>
      <c r="AE48" s="84">
        <f t="shared" si="41"/>
        <v>0</v>
      </c>
      <c r="AF48" s="84">
        <f t="shared" si="66"/>
        <v>0</v>
      </c>
      <c r="AG48" s="84">
        <f t="shared" si="67"/>
        <v>0</v>
      </c>
      <c r="AH48" s="84">
        <f t="shared" si="68"/>
        <v>0</v>
      </c>
      <c r="AI48" s="84">
        <f t="shared" si="69"/>
        <v>0</v>
      </c>
      <c r="AJ48" s="84">
        <f t="shared" si="70"/>
        <v>0</v>
      </c>
      <c r="AK48" s="84">
        <f t="shared" si="71"/>
        <v>0</v>
      </c>
      <c r="AL48" s="84">
        <f t="shared" si="72"/>
        <v>0</v>
      </c>
      <c r="AM48" s="84">
        <f t="shared" si="73"/>
        <v>0</v>
      </c>
      <c r="AN48" s="84">
        <f t="shared" si="74"/>
        <v>0</v>
      </c>
      <c r="AO48" s="84">
        <f t="shared" si="75"/>
        <v>0</v>
      </c>
    </row>
    <row r="49" spans="1:41" ht="15" customHeight="1" x14ac:dyDescent="0.25">
      <c r="A49">
        <v>38</v>
      </c>
      <c r="B49" s="84">
        <f t="shared" si="39"/>
        <v>0</v>
      </c>
      <c r="C49" s="84">
        <f t="shared" si="42"/>
        <v>0</v>
      </c>
      <c r="D49" s="84">
        <f t="shared" si="43"/>
        <v>0</v>
      </c>
      <c r="E49" s="84">
        <f t="shared" si="44"/>
        <v>0</v>
      </c>
      <c r="F49" s="84">
        <f t="shared" si="45"/>
        <v>0</v>
      </c>
      <c r="G49" s="84">
        <f t="shared" si="46"/>
        <v>0</v>
      </c>
      <c r="H49" s="84">
        <f t="shared" si="47"/>
        <v>0</v>
      </c>
      <c r="I49" s="84">
        <f t="shared" si="48"/>
        <v>0</v>
      </c>
      <c r="J49" s="84">
        <f t="shared" si="49"/>
        <v>0</v>
      </c>
      <c r="K49" s="84">
        <f t="shared" si="50"/>
        <v>0</v>
      </c>
      <c r="L49" s="84">
        <f t="shared" si="51"/>
        <v>0</v>
      </c>
      <c r="M49" s="84">
        <f t="shared" si="52"/>
        <v>0</v>
      </c>
      <c r="N49" s="84">
        <f t="shared" si="53"/>
        <v>0</v>
      </c>
      <c r="O49" s="84">
        <f t="shared" si="54"/>
        <v>0</v>
      </c>
      <c r="P49" s="84">
        <f t="shared" si="55"/>
        <v>0</v>
      </c>
      <c r="R49">
        <v>38</v>
      </c>
      <c r="S49" s="84">
        <f t="shared" si="40"/>
        <v>0</v>
      </c>
      <c r="T49" s="84">
        <f t="shared" si="56"/>
        <v>0</v>
      </c>
      <c r="U49" s="84">
        <f t="shared" si="57"/>
        <v>0</v>
      </c>
      <c r="V49" s="84">
        <f t="shared" si="58"/>
        <v>0</v>
      </c>
      <c r="W49" s="84">
        <f t="shared" si="59"/>
        <v>0</v>
      </c>
      <c r="X49" s="84">
        <f t="shared" si="60"/>
        <v>0</v>
      </c>
      <c r="Y49" s="84">
        <f t="shared" si="61"/>
        <v>0</v>
      </c>
      <c r="Z49" s="84">
        <f t="shared" si="62"/>
        <v>0</v>
      </c>
      <c r="AA49" s="84">
        <f t="shared" si="63"/>
        <v>0</v>
      </c>
      <c r="AB49" s="84">
        <f t="shared" si="64"/>
        <v>0</v>
      </c>
      <c r="AC49" s="84">
        <f t="shared" si="65"/>
        <v>0</v>
      </c>
      <c r="AD49">
        <v>38</v>
      </c>
      <c r="AE49" s="84">
        <f t="shared" si="41"/>
        <v>0</v>
      </c>
      <c r="AF49" s="84">
        <f t="shared" si="66"/>
        <v>0</v>
      </c>
      <c r="AG49" s="84">
        <f t="shared" si="67"/>
        <v>0</v>
      </c>
      <c r="AH49" s="84">
        <f t="shared" si="68"/>
        <v>0</v>
      </c>
      <c r="AI49" s="84">
        <f t="shared" si="69"/>
        <v>0</v>
      </c>
      <c r="AJ49" s="84">
        <f t="shared" si="70"/>
        <v>0</v>
      </c>
      <c r="AK49" s="84">
        <f t="shared" si="71"/>
        <v>0</v>
      </c>
      <c r="AL49" s="84">
        <f t="shared" si="72"/>
        <v>0</v>
      </c>
      <c r="AM49" s="84">
        <f t="shared" si="73"/>
        <v>0</v>
      </c>
      <c r="AN49" s="84">
        <f t="shared" si="74"/>
        <v>0</v>
      </c>
      <c r="AO49" s="84">
        <f t="shared" si="75"/>
        <v>0</v>
      </c>
    </row>
    <row r="50" spans="1:41" ht="15" customHeight="1" x14ac:dyDescent="0.25">
      <c r="A50">
        <v>39</v>
      </c>
      <c r="B50" s="84">
        <f t="shared" si="39"/>
        <v>0</v>
      </c>
      <c r="C50" s="84">
        <f t="shared" si="42"/>
        <v>0</v>
      </c>
      <c r="D50" s="84">
        <f t="shared" si="43"/>
        <v>0</v>
      </c>
      <c r="E50" s="84">
        <f t="shared" si="44"/>
        <v>0</v>
      </c>
      <c r="F50" s="84">
        <f t="shared" si="45"/>
        <v>0</v>
      </c>
      <c r="G50" s="84">
        <f t="shared" si="46"/>
        <v>0</v>
      </c>
      <c r="H50" s="84">
        <f t="shared" si="47"/>
        <v>0</v>
      </c>
      <c r="I50" s="84">
        <f t="shared" si="48"/>
        <v>0</v>
      </c>
      <c r="J50" s="84">
        <f t="shared" si="49"/>
        <v>0</v>
      </c>
      <c r="K50" s="84">
        <f t="shared" si="50"/>
        <v>0</v>
      </c>
      <c r="L50" s="84">
        <f t="shared" si="51"/>
        <v>0</v>
      </c>
      <c r="M50" s="84">
        <f t="shared" si="52"/>
        <v>0</v>
      </c>
      <c r="N50" s="84">
        <f t="shared" si="53"/>
        <v>0</v>
      </c>
      <c r="O50" s="84">
        <f t="shared" si="54"/>
        <v>0</v>
      </c>
      <c r="P50" s="84">
        <f t="shared" si="55"/>
        <v>0</v>
      </c>
      <c r="R50">
        <v>39</v>
      </c>
      <c r="S50" s="84">
        <f t="shared" si="40"/>
        <v>0</v>
      </c>
      <c r="T50" s="84">
        <f t="shared" si="56"/>
        <v>0</v>
      </c>
      <c r="U50" s="84">
        <f t="shared" si="57"/>
        <v>0</v>
      </c>
      <c r="V50" s="84">
        <f t="shared" si="58"/>
        <v>0</v>
      </c>
      <c r="W50" s="84">
        <f t="shared" si="59"/>
        <v>0</v>
      </c>
      <c r="X50" s="84">
        <f t="shared" si="60"/>
        <v>0</v>
      </c>
      <c r="Y50" s="84">
        <f t="shared" si="61"/>
        <v>0</v>
      </c>
      <c r="Z50" s="84">
        <f t="shared" si="62"/>
        <v>0</v>
      </c>
      <c r="AA50" s="84">
        <f t="shared" si="63"/>
        <v>0</v>
      </c>
      <c r="AB50" s="84">
        <f t="shared" si="64"/>
        <v>0</v>
      </c>
      <c r="AC50" s="84">
        <f t="shared" si="65"/>
        <v>0</v>
      </c>
      <c r="AD50">
        <v>39</v>
      </c>
      <c r="AE50" s="84">
        <f t="shared" si="41"/>
        <v>0</v>
      </c>
      <c r="AF50" s="84">
        <f t="shared" si="66"/>
        <v>0</v>
      </c>
      <c r="AG50" s="84">
        <f t="shared" si="67"/>
        <v>0</v>
      </c>
      <c r="AH50" s="84">
        <f t="shared" si="68"/>
        <v>0</v>
      </c>
      <c r="AI50" s="84">
        <f t="shared" si="69"/>
        <v>0</v>
      </c>
      <c r="AJ50" s="84">
        <f t="shared" si="70"/>
        <v>0</v>
      </c>
      <c r="AK50" s="84">
        <f t="shared" si="71"/>
        <v>0</v>
      </c>
      <c r="AL50" s="84">
        <f t="shared" si="72"/>
        <v>0</v>
      </c>
      <c r="AM50" s="84">
        <f t="shared" si="73"/>
        <v>0</v>
      </c>
      <c r="AN50" s="84">
        <f t="shared" si="74"/>
        <v>0</v>
      </c>
      <c r="AO50" s="84">
        <f t="shared" si="75"/>
        <v>0</v>
      </c>
    </row>
    <row r="51" spans="1:41" ht="15" customHeight="1" x14ac:dyDescent="0.25">
      <c r="A51">
        <v>40</v>
      </c>
      <c r="B51" s="84">
        <f t="shared" si="39"/>
        <v>0</v>
      </c>
      <c r="C51" s="84">
        <f t="shared" si="42"/>
        <v>0</v>
      </c>
      <c r="D51" s="84">
        <f t="shared" si="43"/>
        <v>0</v>
      </c>
      <c r="E51" s="84">
        <f t="shared" si="44"/>
        <v>0</v>
      </c>
      <c r="F51" s="84">
        <f t="shared" si="45"/>
        <v>0</v>
      </c>
      <c r="G51" s="84">
        <f t="shared" si="46"/>
        <v>0</v>
      </c>
      <c r="H51" s="84">
        <f t="shared" si="47"/>
        <v>0</v>
      </c>
      <c r="I51" s="84">
        <f t="shared" si="48"/>
        <v>0</v>
      </c>
      <c r="J51" s="84">
        <f t="shared" si="49"/>
        <v>0</v>
      </c>
      <c r="K51" s="84">
        <f t="shared" si="50"/>
        <v>0</v>
      </c>
      <c r="L51" s="84">
        <f t="shared" si="51"/>
        <v>0</v>
      </c>
      <c r="M51" s="84">
        <f t="shared" si="52"/>
        <v>0</v>
      </c>
      <c r="N51" s="84">
        <f t="shared" si="53"/>
        <v>0</v>
      </c>
      <c r="O51" s="84">
        <f t="shared" si="54"/>
        <v>0</v>
      </c>
      <c r="P51" s="84">
        <f t="shared" si="55"/>
        <v>0</v>
      </c>
      <c r="R51">
        <v>40</v>
      </c>
      <c r="S51" s="84">
        <f t="shared" si="40"/>
        <v>0</v>
      </c>
      <c r="T51" s="84">
        <f t="shared" si="56"/>
        <v>0</v>
      </c>
      <c r="U51" s="84">
        <f t="shared" si="57"/>
        <v>0</v>
      </c>
      <c r="V51" s="84">
        <f t="shared" si="58"/>
        <v>0</v>
      </c>
      <c r="W51" s="84">
        <f t="shared" si="59"/>
        <v>0</v>
      </c>
      <c r="X51" s="84">
        <f t="shared" si="60"/>
        <v>0</v>
      </c>
      <c r="Y51" s="84">
        <f t="shared" si="61"/>
        <v>0</v>
      </c>
      <c r="Z51" s="84">
        <f t="shared" si="62"/>
        <v>0</v>
      </c>
      <c r="AA51" s="84">
        <f t="shared" si="63"/>
        <v>0</v>
      </c>
      <c r="AB51" s="84">
        <f t="shared" si="64"/>
        <v>0</v>
      </c>
      <c r="AC51" s="84">
        <f t="shared" si="65"/>
        <v>0</v>
      </c>
      <c r="AD51">
        <v>40</v>
      </c>
      <c r="AE51" s="84">
        <f t="shared" si="41"/>
        <v>0</v>
      </c>
      <c r="AF51" s="84">
        <f t="shared" si="66"/>
        <v>0</v>
      </c>
      <c r="AG51" s="84">
        <f t="shared" si="67"/>
        <v>0</v>
      </c>
      <c r="AH51" s="84">
        <f t="shared" si="68"/>
        <v>0</v>
      </c>
      <c r="AI51" s="84">
        <f t="shared" si="69"/>
        <v>0</v>
      </c>
      <c r="AJ51" s="84">
        <f t="shared" si="70"/>
        <v>0</v>
      </c>
      <c r="AK51" s="84">
        <f t="shared" si="71"/>
        <v>0</v>
      </c>
      <c r="AL51" s="84">
        <f t="shared" si="72"/>
        <v>0</v>
      </c>
      <c r="AM51" s="84">
        <f t="shared" si="73"/>
        <v>0</v>
      </c>
      <c r="AN51" s="84">
        <f t="shared" si="74"/>
        <v>0</v>
      </c>
      <c r="AO51" s="84">
        <f t="shared" si="75"/>
        <v>0</v>
      </c>
    </row>
    <row r="52" spans="1:41" ht="15" customHeight="1" x14ac:dyDescent="0.25">
      <c r="A52">
        <v>41</v>
      </c>
      <c r="B52" s="84">
        <f t="shared" si="39"/>
        <v>0</v>
      </c>
      <c r="C52" s="84">
        <f t="shared" si="42"/>
        <v>0</v>
      </c>
      <c r="D52" s="84">
        <f t="shared" si="43"/>
        <v>0</v>
      </c>
      <c r="E52" s="84">
        <f t="shared" si="44"/>
        <v>0</v>
      </c>
      <c r="F52" s="84">
        <f t="shared" si="45"/>
        <v>0</v>
      </c>
      <c r="G52" s="84">
        <f t="shared" si="46"/>
        <v>0</v>
      </c>
      <c r="H52" s="84">
        <f t="shared" si="47"/>
        <v>0</v>
      </c>
      <c r="I52" s="84">
        <f t="shared" si="48"/>
        <v>0</v>
      </c>
      <c r="J52" s="84">
        <f t="shared" si="49"/>
        <v>0</v>
      </c>
      <c r="K52" s="84">
        <f t="shared" si="50"/>
        <v>0</v>
      </c>
      <c r="L52" s="84">
        <f t="shared" si="51"/>
        <v>0</v>
      </c>
      <c r="M52" s="84">
        <f t="shared" si="52"/>
        <v>0</v>
      </c>
      <c r="N52" s="84">
        <f t="shared" si="53"/>
        <v>0</v>
      </c>
      <c r="O52" s="84">
        <f t="shared" si="54"/>
        <v>0</v>
      </c>
      <c r="P52" s="84">
        <f t="shared" si="55"/>
        <v>0</v>
      </c>
      <c r="R52">
        <v>41</v>
      </c>
      <c r="S52" s="84">
        <f t="shared" si="40"/>
        <v>0</v>
      </c>
      <c r="T52" s="84">
        <f t="shared" si="56"/>
        <v>0</v>
      </c>
      <c r="U52" s="84">
        <f t="shared" si="57"/>
        <v>0</v>
      </c>
      <c r="V52" s="84">
        <f t="shared" si="58"/>
        <v>0</v>
      </c>
      <c r="W52" s="84">
        <f t="shared" si="59"/>
        <v>0</v>
      </c>
      <c r="X52" s="84">
        <f t="shared" si="60"/>
        <v>0</v>
      </c>
      <c r="Y52" s="84">
        <f t="shared" si="61"/>
        <v>0</v>
      </c>
      <c r="Z52" s="84">
        <f t="shared" si="62"/>
        <v>0</v>
      </c>
      <c r="AA52" s="84">
        <f t="shared" si="63"/>
        <v>0</v>
      </c>
      <c r="AB52" s="84">
        <f t="shared" si="64"/>
        <v>0</v>
      </c>
      <c r="AC52" s="84">
        <f t="shared" si="65"/>
        <v>0</v>
      </c>
      <c r="AD52">
        <v>41</v>
      </c>
      <c r="AE52" s="84">
        <f t="shared" si="41"/>
        <v>0</v>
      </c>
      <c r="AF52" s="84">
        <f t="shared" si="66"/>
        <v>0</v>
      </c>
      <c r="AG52" s="84">
        <f t="shared" si="67"/>
        <v>0</v>
      </c>
      <c r="AH52" s="84">
        <f t="shared" si="68"/>
        <v>0</v>
      </c>
      <c r="AI52" s="84">
        <f t="shared" si="69"/>
        <v>0</v>
      </c>
      <c r="AJ52" s="84">
        <f t="shared" si="70"/>
        <v>0</v>
      </c>
      <c r="AK52" s="84">
        <f t="shared" si="71"/>
        <v>0</v>
      </c>
      <c r="AL52" s="84">
        <f t="shared" si="72"/>
        <v>0</v>
      </c>
      <c r="AM52" s="84">
        <f t="shared" si="73"/>
        <v>0</v>
      </c>
      <c r="AN52" s="84">
        <f t="shared" si="74"/>
        <v>0</v>
      </c>
      <c r="AO52" s="84">
        <f t="shared" si="75"/>
        <v>0</v>
      </c>
    </row>
    <row r="53" spans="1:41" ht="15" customHeight="1" x14ac:dyDescent="0.25">
      <c r="A53">
        <v>42</v>
      </c>
      <c r="B53" s="84">
        <f t="shared" si="39"/>
        <v>0</v>
      </c>
      <c r="C53" s="84">
        <f t="shared" si="42"/>
        <v>0</v>
      </c>
      <c r="D53" s="84">
        <f t="shared" si="43"/>
        <v>0</v>
      </c>
      <c r="E53" s="84">
        <f t="shared" si="44"/>
        <v>0</v>
      </c>
      <c r="F53" s="84">
        <f t="shared" si="45"/>
        <v>0</v>
      </c>
      <c r="G53" s="84">
        <f t="shared" si="46"/>
        <v>0</v>
      </c>
      <c r="H53" s="84">
        <f t="shared" si="47"/>
        <v>0</v>
      </c>
      <c r="I53" s="84">
        <f t="shared" si="48"/>
        <v>0</v>
      </c>
      <c r="J53" s="84">
        <f t="shared" si="49"/>
        <v>0</v>
      </c>
      <c r="K53" s="84">
        <f t="shared" si="50"/>
        <v>0</v>
      </c>
      <c r="L53" s="84">
        <f t="shared" si="51"/>
        <v>0</v>
      </c>
      <c r="M53" s="84">
        <f t="shared" si="52"/>
        <v>0</v>
      </c>
      <c r="N53" s="84">
        <f t="shared" si="53"/>
        <v>0</v>
      </c>
      <c r="O53" s="84">
        <f t="shared" si="54"/>
        <v>0</v>
      </c>
      <c r="P53" s="84">
        <f t="shared" si="55"/>
        <v>0</v>
      </c>
      <c r="R53">
        <v>42</v>
      </c>
      <c r="S53" s="84">
        <f t="shared" si="40"/>
        <v>0</v>
      </c>
      <c r="T53" s="84">
        <f t="shared" si="56"/>
        <v>0</v>
      </c>
      <c r="U53" s="84">
        <f t="shared" si="57"/>
        <v>0</v>
      </c>
      <c r="V53" s="84">
        <f t="shared" si="58"/>
        <v>0</v>
      </c>
      <c r="W53" s="84">
        <f t="shared" si="59"/>
        <v>0</v>
      </c>
      <c r="X53" s="84">
        <f t="shared" si="60"/>
        <v>0</v>
      </c>
      <c r="Y53" s="84">
        <f t="shared" si="61"/>
        <v>0</v>
      </c>
      <c r="Z53" s="84">
        <f t="shared" si="62"/>
        <v>0</v>
      </c>
      <c r="AA53" s="84">
        <f t="shared" si="63"/>
        <v>0</v>
      </c>
      <c r="AB53" s="84">
        <f t="shared" si="64"/>
        <v>0</v>
      </c>
      <c r="AC53" s="84">
        <f t="shared" si="65"/>
        <v>0</v>
      </c>
      <c r="AD53">
        <v>42</v>
      </c>
      <c r="AE53" s="84">
        <f t="shared" si="41"/>
        <v>0</v>
      </c>
      <c r="AF53" s="84">
        <f t="shared" si="66"/>
        <v>0</v>
      </c>
      <c r="AG53" s="84">
        <f t="shared" si="67"/>
        <v>0</v>
      </c>
      <c r="AH53" s="84">
        <f t="shared" si="68"/>
        <v>0</v>
      </c>
      <c r="AI53" s="84">
        <f t="shared" si="69"/>
        <v>0</v>
      </c>
      <c r="AJ53" s="84">
        <f t="shared" si="70"/>
        <v>0</v>
      </c>
      <c r="AK53" s="84">
        <f t="shared" si="71"/>
        <v>0</v>
      </c>
      <c r="AL53" s="84">
        <f t="shared" si="72"/>
        <v>0</v>
      </c>
      <c r="AM53" s="84">
        <f t="shared" si="73"/>
        <v>0</v>
      </c>
      <c r="AN53" s="84">
        <f t="shared" si="74"/>
        <v>0</v>
      </c>
      <c r="AO53" s="84">
        <f t="shared" si="75"/>
        <v>0</v>
      </c>
    </row>
    <row r="54" spans="1:41" ht="15" customHeight="1" x14ac:dyDescent="0.25">
      <c r="A54">
        <v>43</v>
      </c>
      <c r="B54" s="84">
        <f t="shared" si="39"/>
        <v>0</v>
      </c>
      <c r="C54" s="84">
        <f t="shared" si="42"/>
        <v>0</v>
      </c>
      <c r="D54" s="84">
        <f t="shared" si="43"/>
        <v>0</v>
      </c>
      <c r="E54" s="84">
        <f t="shared" si="44"/>
        <v>0</v>
      </c>
      <c r="F54" s="84">
        <f t="shared" si="45"/>
        <v>0</v>
      </c>
      <c r="G54" s="84">
        <f t="shared" si="46"/>
        <v>0</v>
      </c>
      <c r="H54" s="84">
        <f t="shared" si="47"/>
        <v>0</v>
      </c>
      <c r="I54" s="84">
        <f t="shared" si="48"/>
        <v>0</v>
      </c>
      <c r="J54" s="84">
        <f t="shared" si="49"/>
        <v>0</v>
      </c>
      <c r="K54" s="84">
        <f t="shared" si="50"/>
        <v>0</v>
      </c>
      <c r="L54" s="84">
        <f t="shared" si="51"/>
        <v>0</v>
      </c>
      <c r="M54" s="84">
        <f t="shared" si="52"/>
        <v>0</v>
      </c>
      <c r="N54" s="84">
        <f t="shared" si="53"/>
        <v>0</v>
      </c>
      <c r="O54" s="84">
        <f t="shared" si="54"/>
        <v>0</v>
      </c>
      <c r="P54" s="84">
        <f t="shared" si="55"/>
        <v>0</v>
      </c>
      <c r="R54">
        <v>43</v>
      </c>
      <c r="S54" s="84">
        <f t="shared" si="40"/>
        <v>0</v>
      </c>
      <c r="T54" s="84">
        <f t="shared" si="56"/>
        <v>0</v>
      </c>
      <c r="U54" s="84">
        <f t="shared" si="57"/>
        <v>0</v>
      </c>
      <c r="V54" s="84">
        <f t="shared" si="58"/>
        <v>0</v>
      </c>
      <c r="W54" s="84">
        <f t="shared" si="59"/>
        <v>0</v>
      </c>
      <c r="X54" s="84">
        <f t="shared" si="60"/>
        <v>0</v>
      </c>
      <c r="Y54" s="84">
        <f t="shared" si="61"/>
        <v>0</v>
      </c>
      <c r="Z54" s="84">
        <f t="shared" si="62"/>
        <v>0</v>
      </c>
      <c r="AA54" s="84">
        <f t="shared" si="63"/>
        <v>0</v>
      </c>
      <c r="AB54" s="84">
        <f t="shared" si="64"/>
        <v>0</v>
      </c>
      <c r="AC54" s="84">
        <f t="shared" si="65"/>
        <v>0</v>
      </c>
      <c r="AD54">
        <v>43</v>
      </c>
      <c r="AE54" s="84">
        <f t="shared" si="41"/>
        <v>0</v>
      </c>
      <c r="AF54" s="84">
        <f t="shared" si="66"/>
        <v>0</v>
      </c>
      <c r="AG54" s="84">
        <f t="shared" si="67"/>
        <v>0</v>
      </c>
      <c r="AH54" s="84">
        <f t="shared" si="68"/>
        <v>0</v>
      </c>
      <c r="AI54" s="84">
        <f t="shared" si="69"/>
        <v>0</v>
      </c>
      <c r="AJ54" s="84">
        <f t="shared" si="70"/>
        <v>0</v>
      </c>
      <c r="AK54" s="84">
        <f t="shared" si="71"/>
        <v>0</v>
      </c>
      <c r="AL54" s="84">
        <f t="shared" si="72"/>
        <v>0</v>
      </c>
      <c r="AM54" s="84">
        <f t="shared" si="73"/>
        <v>0</v>
      </c>
      <c r="AN54" s="84">
        <f t="shared" si="74"/>
        <v>0</v>
      </c>
      <c r="AO54" s="84">
        <f t="shared" si="75"/>
        <v>0</v>
      </c>
    </row>
    <row r="55" spans="1:41" ht="15" customHeight="1" x14ac:dyDescent="0.25">
      <c r="A55">
        <v>44</v>
      </c>
      <c r="B55" s="84">
        <f t="shared" si="39"/>
        <v>0</v>
      </c>
      <c r="C55" s="84">
        <f t="shared" si="42"/>
        <v>0</v>
      </c>
      <c r="D55" s="84">
        <f t="shared" si="43"/>
        <v>0</v>
      </c>
      <c r="E55" s="84">
        <f t="shared" si="44"/>
        <v>0</v>
      </c>
      <c r="F55" s="84">
        <f t="shared" si="45"/>
        <v>0</v>
      </c>
      <c r="G55" s="84">
        <f t="shared" si="46"/>
        <v>0</v>
      </c>
      <c r="H55" s="84">
        <f t="shared" si="47"/>
        <v>0</v>
      </c>
      <c r="I55" s="84">
        <f t="shared" si="48"/>
        <v>0</v>
      </c>
      <c r="J55" s="84">
        <f t="shared" si="49"/>
        <v>0</v>
      </c>
      <c r="K55" s="84">
        <f t="shared" si="50"/>
        <v>0</v>
      </c>
      <c r="L55" s="84">
        <f t="shared" si="51"/>
        <v>0</v>
      </c>
      <c r="M55" s="84">
        <f t="shared" si="52"/>
        <v>0</v>
      </c>
      <c r="N55" s="84">
        <f t="shared" si="53"/>
        <v>0</v>
      </c>
      <c r="O55" s="84">
        <f t="shared" si="54"/>
        <v>0</v>
      </c>
      <c r="P55" s="84">
        <f t="shared" si="55"/>
        <v>0</v>
      </c>
      <c r="R55">
        <v>44</v>
      </c>
      <c r="S55" s="84">
        <f t="shared" si="40"/>
        <v>0</v>
      </c>
      <c r="T55" s="84">
        <f t="shared" si="56"/>
        <v>0</v>
      </c>
      <c r="U55" s="84">
        <f t="shared" si="57"/>
        <v>0</v>
      </c>
      <c r="V55" s="84">
        <f t="shared" si="58"/>
        <v>0</v>
      </c>
      <c r="W55" s="84">
        <f t="shared" si="59"/>
        <v>0</v>
      </c>
      <c r="X55" s="84">
        <f t="shared" si="60"/>
        <v>0</v>
      </c>
      <c r="Y55" s="84">
        <f t="shared" si="61"/>
        <v>0</v>
      </c>
      <c r="Z55" s="84">
        <f t="shared" si="62"/>
        <v>0</v>
      </c>
      <c r="AA55" s="84">
        <f t="shared" si="63"/>
        <v>0</v>
      </c>
      <c r="AB55" s="84">
        <f t="shared" si="64"/>
        <v>0</v>
      </c>
      <c r="AC55" s="84">
        <f t="shared" si="65"/>
        <v>0</v>
      </c>
      <c r="AD55">
        <v>44</v>
      </c>
      <c r="AE55" s="84">
        <f t="shared" si="41"/>
        <v>0</v>
      </c>
      <c r="AF55" s="84">
        <f t="shared" si="66"/>
        <v>0</v>
      </c>
      <c r="AG55" s="84">
        <f t="shared" si="67"/>
        <v>0</v>
      </c>
      <c r="AH55" s="84">
        <f t="shared" si="68"/>
        <v>0</v>
      </c>
      <c r="AI55" s="84">
        <f t="shared" si="69"/>
        <v>0</v>
      </c>
      <c r="AJ55" s="84">
        <f t="shared" si="70"/>
        <v>0</v>
      </c>
      <c r="AK55" s="84">
        <f t="shared" si="71"/>
        <v>0</v>
      </c>
      <c r="AL55" s="84">
        <f t="shared" si="72"/>
        <v>0</v>
      </c>
      <c r="AM55" s="84">
        <f t="shared" si="73"/>
        <v>0</v>
      </c>
      <c r="AN55" s="84">
        <f t="shared" si="74"/>
        <v>0</v>
      </c>
      <c r="AO55" s="84">
        <f t="shared" si="75"/>
        <v>0</v>
      </c>
    </row>
    <row r="56" spans="1:41" ht="15" customHeight="1" x14ac:dyDescent="0.25">
      <c r="A56">
        <v>45</v>
      </c>
      <c r="B56" s="84">
        <f t="shared" si="39"/>
        <v>0</v>
      </c>
      <c r="C56" s="84">
        <f t="shared" si="42"/>
        <v>0</v>
      </c>
      <c r="D56" s="84">
        <f t="shared" si="43"/>
        <v>0</v>
      </c>
      <c r="E56" s="84">
        <f t="shared" si="44"/>
        <v>0</v>
      </c>
      <c r="F56" s="84">
        <f t="shared" si="45"/>
        <v>0</v>
      </c>
      <c r="G56" s="84">
        <f t="shared" si="46"/>
        <v>0</v>
      </c>
      <c r="H56" s="84">
        <f t="shared" si="47"/>
        <v>0</v>
      </c>
      <c r="I56" s="84">
        <f t="shared" si="48"/>
        <v>0</v>
      </c>
      <c r="J56" s="84">
        <f t="shared" si="49"/>
        <v>0</v>
      </c>
      <c r="K56" s="84">
        <f t="shared" si="50"/>
        <v>0</v>
      </c>
      <c r="L56" s="84">
        <f t="shared" si="51"/>
        <v>0</v>
      </c>
      <c r="M56" s="84">
        <f t="shared" si="52"/>
        <v>0</v>
      </c>
      <c r="N56" s="84">
        <f t="shared" si="53"/>
        <v>0</v>
      </c>
      <c r="O56" s="84">
        <f t="shared" si="54"/>
        <v>0</v>
      </c>
      <c r="P56" s="84">
        <f t="shared" si="55"/>
        <v>0</v>
      </c>
      <c r="R56">
        <v>45</v>
      </c>
      <c r="S56" s="84">
        <f t="shared" si="40"/>
        <v>0</v>
      </c>
      <c r="T56" s="84">
        <f t="shared" si="56"/>
        <v>0</v>
      </c>
      <c r="U56" s="84">
        <f t="shared" si="57"/>
        <v>0</v>
      </c>
      <c r="V56" s="84">
        <f t="shared" si="58"/>
        <v>0</v>
      </c>
      <c r="W56" s="84">
        <f t="shared" si="59"/>
        <v>0</v>
      </c>
      <c r="X56" s="84">
        <f t="shared" si="60"/>
        <v>0</v>
      </c>
      <c r="Y56" s="84">
        <f t="shared" si="61"/>
        <v>0</v>
      </c>
      <c r="Z56" s="84">
        <f t="shared" si="62"/>
        <v>0</v>
      </c>
      <c r="AA56" s="84">
        <f t="shared" si="63"/>
        <v>0</v>
      </c>
      <c r="AB56" s="84">
        <f t="shared" si="64"/>
        <v>0</v>
      </c>
      <c r="AC56" s="84">
        <f t="shared" si="65"/>
        <v>0</v>
      </c>
      <c r="AD56">
        <v>45</v>
      </c>
      <c r="AE56" s="84">
        <f t="shared" si="41"/>
        <v>0</v>
      </c>
      <c r="AF56" s="84">
        <f t="shared" si="66"/>
        <v>0</v>
      </c>
      <c r="AG56" s="84">
        <f t="shared" si="67"/>
        <v>0</v>
      </c>
      <c r="AH56" s="84">
        <f t="shared" si="68"/>
        <v>0</v>
      </c>
      <c r="AI56" s="84">
        <f t="shared" si="69"/>
        <v>0</v>
      </c>
      <c r="AJ56" s="84">
        <f t="shared" si="70"/>
        <v>0</v>
      </c>
      <c r="AK56" s="84">
        <f t="shared" si="71"/>
        <v>0</v>
      </c>
      <c r="AL56" s="84">
        <f t="shared" si="72"/>
        <v>0</v>
      </c>
      <c r="AM56" s="84">
        <f t="shared" si="73"/>
        <v>0</v>
      </c>
      <c r="AN56" s="84">
        <f t="shared" si="74"/>
        <v>0</v>
      </c>
      <c r="AO56" s="84">
        <f t="shared" si="75"/>
        <v>0</v>
      </c>
    </row>
    <row r="57" spans="1:41" ht="15" customHeight="1" x14ac:dyDescent="0.25">
      <c r="A57">
        <v>46</v>
      </c>
      <c r="B57" s="84">
        <f t="shared" si="39"/>
        <v>0</v>
      </c>
      <c r="C57" s="84">
        <f t="shared" si="42"/>
        <v>0</v>
      </c>
      <c r="D57" s="84">
        <f t="shared" si="43"/>
        <v>0</v>
      </c>
      <c r="E57" s="84">
        <f t="shared" si="44"/>
        <v>0</v>
      </c>
      <c r="F57" s="84">
        <f t="shared" si="45"/>
        <v>0</v>
      </c>
      <c r="G57" s="84">
        <f t="shared" si="46"/>
        <v>0</v>
      </c>
      <c r="H57" s="84">
        <f t="shared" si="47"/>
        <v>0</v>
      </c>
      <c r="I57" s="84">
        <f t="shared" si="48"/>
        <v>0</v>
      </c>
      <c r="J57" s="84">
        <f t="shared" si="49"/>
        <v>0</v>
      </c>
      <c r="K57" s="84">
        <f t="shared" si="50"/>
        <v>0</v>
      </c>
      <c r="L57" s="84">
        <f t="shared" si="51"/>
        <v>0</v>
      </c>
      <c r="M57" s="84">
        <f t="shared" si="52"/>
        <v>0</v>
      </c>
      <c r="N57" s="84">
        <f t="shared" si="53"/>
        <v>0</v>
      </c>
      <c r="O57" s="84">
        <f t="shared" si="54"/>
        <v>0</v>
      </c>
      <c r="P57" s="84">
        <f t="shared" si="55"/>
        <v>0</v>
      </c>
      <c r="R57">
        <v>46</v>
      </c>
      <c r="S57" s="84">
        <f t="shared" si="40"/>
        <v>0</v>
      </c>
      <c r="T57" s="84">
        <f t="shared" si="56"/>
        <v>0</v>
      </c>
      <c r="U57" s="84">
        <f t="shared" si="57"/>
        <v>0</v>
      </c>
      <c r="V57" s="84">
        <f t="shared" si="58"/>
        <v>0</v>
      </c>
      <c r="W57" s="84">
        <f t="shared" si="59"/>
        <v>0</v>
      </c>
      <c r="X57" s="84">
        <f t="shared" si="60"/>
        <v>0</v>
      </c>
      <c r="Y57" s="84">
        <f t="shared" si="61"/>
        <v>0</v>
      </c>
      <c r="Z57" s="84">
        <f t="shared" si="62"/>
        <v>0</v>
      </c>
      <c r="AA57" s="84">
        <f t="shared" si="63"/>
        <v>0</v>
      </c>
      <c r="AB57" s="84">
        <f t="shared" si="64"/>
        <v>0</v>
      </c>
      <c r="AC57" s="84">
        <f t="shared" si="65"/>
        <v>0</v>
      </c>
      <c r="AD57">
        <v>46</v>
      </c>
      <c r="AE57" s="84">
        <f t="shared" si="41"/>
        <v>0</v>
      </c>
      <c r="AF57" s="84">
        <f t="shared" si="66"/>
        <v>0</v>
      </c>
      <c r="AG57" s="84">
        <f t="shared" si="67"/>
        <v>0</v>
      </c>
      <c r="AH57" s="84">
        <f t="shared" si="68"/>
        <v>0</v>
      </c>
      <c r="AI57" s="84">
        <f t="shared" si="69"/>
        <v>0</v>
      </c>
      <c r="AJ57" s="84">
        <f t="shared" si="70"/>
        <v>0</v>
      </c>
      <c r="AK57" s="84">
        <f t="shared" si="71"/>
        <v>0</v>
      </c>
      <c r="AL57" s="84">
        <f t="shared" si="72"/>
        <v>0</v>
      </c>
      <c r="AM57" s="84">
        <f t="shared" si="73"/>
        <v>0</v>
      </c>
      <c r="AN57" s="84">
        <f t="shared" si="74"/>
        <v>0</v>
      </c>
      <c r="AO57" s="84">
        <f t="shared" si="75"/>
        <v>0</v>
      </c>
    </row>
    <row r="58" spans="1:41" ht="15" customHeight="1" x14ac:dyDescent="0.25">
      <c r="A58">
        <v>47</v>
      </c>
      <c r="B58" s="84">
        <f t="shared" si="39"/>
        <v>0</v>
      </c>
      <c r="C58" s="84">
        <f t="shared" si="42"/>
        <v>0</v>
      </c>
      <c r="D58" s="84">
        <f t="shared" si="43"/>
        <v>0</v>
      </c>
      <c r="E58" s="84">
        <f t="shared" si="44"/>
        <v>0</v>
      </c>
      <c r="F58" s="84">
        <f t="shared" si="45"/>
        <v>0</v>
      </c>
      <c r="G58" s="84">
        <f t="shared" si="46"/>
        <v>0</v>
      </c>
      <c r="H58" s="84">
        <f t="shared" si="47"/>
        <v>0</v>
      </c>
      <c r="I58" s="84">
        <f t="shared" si="48"/>
        <v>0</v>
      </c>
      <c r="J58" s="84">
        <f t="shared" si="49"/>
        <v>0</v>
      </c>
      <c r="K58" s="84">
        <f t="shared" si="50"/>
        <v>0</v>
      </c>
      <c r="L58" s="84">
        <f t="shared" si="51"/>
        <v>0</v>
      </c>
      <c r="M58" s="84">
        <f t="shared" si="52"/>
        <v>0</v>
      </c>
      <c r="N58" s="84">
        <f t="shared" si="53"/>
        <v>0</v>
      </c>
      <c r="O58" s="84">
        <f t="shared" si="54"/>
        <v>0</v>
      </c>
      <c r="P58" s="84">
        <f t="shared" si="55"/>
        <v>0</v>
      </c>
      <c r="R58">
        <v>47</v>
      </c>
      <c r="S58" s="84">
        <f t="shared" si="40"/>
        <v>0</v>
      </c>
      <c r="T58" s="84">
        <f t="shared" si="56"/>
        <v>0</v>
      </c>
      <c r="U58" s="84">
        <f t="shared" si="57"/>
        <v>0</v>
      </c>
      <c r="V58" s="84">
        <f t="shared" si="58"/>
        <v>0</v>
      </c>
      <c r="W58" s="84">
        <f t="shared" si="59"/>
        <v>0</v>
      </c>
      <c r="X58" s="84">
        <f t="shared" si="60"/>
        <v>0</v>
      </c>
      <c r="Y58" s="84">
        <f t="shared" si="61"/>
        <v>0</v>
      </c>
      <c r="Z58" s="84">
        <f t="shared" si="62"/>
        <v>0</v>
      </c>
      <c r="AA58" s="84">
        <f t="shared" si="63"/>
        <v>0</v>
      </c>
      <c r="AB58" s="84">
        <f t="shared" si="64"/>
        <v>0</v>
      </c>
      <c r="AC58" s="84">
        <f t="shared" si="65"/>
        <v>0</v>
      </c>
      <c r="AD58">
        <v>47</v>
      </c>
      <c r="AE58" s="84">
        <f t="shared" si="41"/>
        <v>0</v>
      </c>
      <c r="AF58" s="84">
        <f t="shared" si="66"/>
        <v>0</v>
      </c>
      <c r="AG58" s="84">
        <f t="shared" si="67"/>
        <v>0</v>
      </c>
      <c r="AH58" s="84">
        <f t="shared" si="68"/>
        <v>0</v>
      </c>
      <c r="AI58" s="84">
        <f t="shared" si="69"/>
        <v>0</v>
      </c>
      <c r="AJ58" s="84">
        <f t="shared" si="70"/>
        <v>0</v>
      </c>
      <c r="AK58" s="84">
        <f t="shared" si="71"/>
        <v>0</v>
      </c>
      <c r="AL58" s="84">
        <f t="shared" si="72"/>
        <v>0</v>
      </c>
      <c r="AM58" s="84">
        <f t="shared" si="73"/>
        <v>0</v>
      </c>
      <c r="AN58" s="84">
        <f t="shared" si="74"/>
        <v>0</v>
      </c>
      <c r="AO58" s="84">
        <f t="shared" si="75"/>
        <v>0</v>
      </c>
    </row>
    <row r="59" spans="1:41" ht="15" customHeight="1" x14ac:dyDescent="0.25">
      <c r="A59">
        <v>48</v>
      </c>
      <c r="B59" s="84">
        <f t="shared" si="39"/>
        <v>0</v>
      </c>
      <c r="C59" s="84">
        <f t="shared" si="42"/>
        <v>0</v>
      </c>
      <c r="D59" s="84">
        <f t="shared" si="43"/>
        <v>0</v>
      </c>
      <c r="E59" s="84">
        <f t="shared" si="44"/>
        <v>0</v>
      </c>
      <c r="F59" s="84">
        <f t="shared" si="45"/>
        <v>0</v>
      </c>
      <c r="G59" s="84">
        <f t="shared" si="46"/>
        <v>0</v>
      </c>
      <c r="H59" s="84">
        <f t="shared" si="47"/>
        <v>0</v>
      </c>
      <c r="I59" s="84">
        <f t="shared" si="48"/>
        <v>0</v>
      </c>
      <c r="J59" s="84">
        <f t="shared" si="49"/>
        <v>0</v>
      </c>
      <c r="K59" s="84">
        <f t="shared" si="50"/>
        <v>0</v>
      </c>
      <c r="L59" s="84">
        <f t="shared" si="51"/>
        <v>0</v>
      </c>
      <c r="M59" s="84">
        <f t="shared" si="52"/>
        <v>0</v>
      </c>
      <c r="N59" s="84">
        <f t="shared" si="53"/>
        <v>0</v>
      </c>
      <c r="O59" s="84">
        <f t="shared" si="54"/>
        <v>0</v>
      </c>
      <c r="P59" s="84">
        <f t="shared" si="55"/>
        <v>0</v>
      </c>
      <c r="R59">
        <v>48</v>
      </c>
      <c r="S59" s="84">
        <f t="shared" si="40"/>
        <v>0</v>
      </c>
      <c r="T59" s="84">
        <f t="shared" si="56"/>
        <v>0</v>
      </c>
      <c r="U59" s="84">
        <f t="shared" si="57"/>
        <v>0</v>
      </c>
      <c r="V59" s="84">
        <f t="shared" si="58"/>
        <v>0</v>
      </c>
      <c r="W59" s="84">
        <f t="shared" si="59"/>
        <v>0</v>
      </c>
      <c r="X59" s="84">
        <f t="shared" si="60"/>
        <v>0</v>
      </c>
      <c r="Y59" s="84">
        <f t="shared" si="61"/>
        <v>0</v>
      </c>
      <c r="Z59" s="84">
        <f t="shared" si="62"/>
        <v>0</v>
      </c>
      <c r="AA59" s="84">
        <f t="shared" si="63"/>
        <v>0</v>
      </c>
      <c r="AB59" s="84">
        <f t="shared" si="64"/>
        <v>0</v>
      </c>
      <c r="AC59" s="84">
        <f t="shared" si="65"/>
        <v>0</v>
      </c>
      <c r="AD59">
        <v>48</v>
      </c>
      <c r="AE59" s="84">
        <f t="shared" si="41"/>
        <v>0</v>
      </c>
      <c r="AF59" s="84">
        <f t="shared" si="66"/>
        <v>0</v>
      </c>
      <c r="AG59" s="84">
        <f t="shared" si="67"/>
        <v>0</v>
      </c>
      <c r="AH59" s="84">
        <f t="shared" si="68"/>
        <v>0</v>
      </c>
      <c r="AI59" s="84">
        <f t="shared" si="69"/>
        <v>0</v>
      </c>
      <c r="AJ59" s="84">
        <f t="shared" si="70"/>
        <v>0</v>
      </c>
      <c r="AK59" s="84">
        <f t="shared" si="71"/>
        <v>0</v>
      </c>
      <c r="AL59" s="84">
        <f t="shared" si="72"/>
        <v>0</v>
      </c>
      <c r="AM59" s="84">
        <f t="shared" si="73"/>
        <v>0</v>
      </c>
      <c r="AN59" s="84">
        <f t="shared" si="74"/>
        <v>0</v>
      </c>
      <c r="AO59" s="84">
        <f t="shared" si="75"/>
        <v>0</v>
      </c>
    </row>
    <row r="60" spans="1:41" ht="15" customHeight="1" x14ac:dyDescent="0.25">
      <c r="A60">
        <v>49</v>
      </c>
      <c r="B60" s="84">
        <f t="shared" si="39"/>
        <v>0</v>
      </c>
      <c r="C60" s="84">
        <f t="shared" si="42"/>
        <v>0</v>
      </c>
      <c r="D60" s="84">
        <f t="shared" si="43"/>
        <v>0</v>
      </c>
      <c r="E60" s="84">
        <f t="shared" si="44"/>
        <v>0</v>
      </c>
      <c r="F60" s="84">
        <f t="shared" si="45"/>
        <v>0</v>
      </c>
      <c r="G60" s="84">
        <f t="shared" si="46"/>
        <v>0</v>
      </c>
      <c r="H60" s="84">
        <f t="shared" si="47"/>
        <v>0</v>
      </c>
      <c r="I60" s="84">
        <f t="shared" si="48"/>
        <v>0</v>
      </c>
      <c r="J60" s="84">
        <f t="shared" si="49"/>
        <v>0</v>
      </c>
      <c r="K60" s="84">
        <f t="shared" si="50"/>
        <v>0</v>
      </c>
      <c r="L60" s="84">
        <f t="shared" si="51"/>
        <v>0</v>
      </c>
      <c r="M60" s="84">
        <f t="shared" si="52"/>
        <v>0</v>
      </c>
      <c r="N60" s="84">
        <f t="shared" si="53"/>
        <v>0</v>
      </c>
      <c r="O60" s="84">
        <f t="shared" si="54"/>
        <v>0</v>
      </c>
      <c r="P60" s="84">
        <f t="shared" si="55"/>
        <v>0</v>
      </c>
      <c r="R60">
        <v>49</v>
      </c>
      <c r="S60" s="84">
        <f t="shared" si="40"/>
        <v>0</v>
      </c>
      <c r="T60" s="84">
        <f t="shared" si="56"/>
        <v>0</v>
      </c>
      <c r="U60" s="84">
        <f t="shared" si="57"/>
        <v>0</v>
      </c>
      <c r="V60" s="84">
        <f t="shared" si="58"/>
        <v>0</v>
      </c>
      <c r="W60" s="84">
        <f t="shared" si="59"/>
        <v>0</v>
      </c>
      <c r="X60" s="84">
        <f t="shared" si="60"/>
        <v>0</v>
      </c>
      <c r="Y60" s="84">
        <f t="shared" si="61"/>
        <v>0</v>
      </c>
      <c r="Z60" s="84">
        <f t="shared" si="62"/>
        <v>0</v>
      </c>
      <c r="AA60" s="84">
        <f t="shared" si="63"/>
        <v>0</v>
      </c>
      <c r="AB60" s="84">
        <f t="shared" si="64"/>
        <v>0</v>
      </c>
      <c r="AC60" s="84">
        <f t="shared" si="65"/>
        <v>0</v>
      </c>
      <c r="AD60">
        <v>49</v>
      </c>
      <c r="AE60" s="84">
        <f t="shared" si="41"/>
        <v>0</v>
      </c>
      <c r="AF60" s="84">
        <f t="shared" si="66"/>
        <v>0</v>
      </c>
      <c r="AG60" s="84">
        <f t="shared" si="67"/>
        <v>0</v>
      </c>
      <c r="AH60" s="84">
        <f t="shared" si="68"/>
        <v>0</v>
      </c>
      <c r="AI60" s="84">
        <f t="shared" si="69"/>
        <v>0</v>
      </c>
      <c r="AJ60" s="84">
        <f t="shared" si="70"/>
        <v>0</v>
      </c>
      <c r="AK60" s="84">
        <f t="shared" si="71"/>
        <v>0</v>
      </c>
      <c r="AL60" s="84">
        <f t="shared" si="72"/>
        <v>0</v>
      </c>
      <c r="AM60" s="84">
        <f t="shared" si="73"/>
        <v>0</v>
      </c>
      <c r="AN60" s="84">
        <f t="shared" si="74"/>
        <v>0</v>
      </c>
      <c r="AO60" s="84">
        <f t="shared" si="75"/>
        <v>0</v>
      </c>
    </row>
    <row r="61" spans="1:41" ht="15" customHeight="1" x14ac:dyDescent="0.25">
      <c r="A61">
        <v>50</v>
      </c>
      <c r="B61" s="84">
        <f t="shared" si="39"/>
        <v>0</v>
      </c>
      <c r="C61" s="84">
        <f t="shared" si="42"/>
        <v>0</v>
      </c>
      <c r="D61" s="84">
        <f t="shared" si="43"/>
        <v>0</v>
      </c>
      <c r="E61" s="84">
        <f t="shared" si="44"/>
        <v>0</v>
      </c>
      <c r="F61" s="84">
        <f t="shared" si="45"/>
        <v>0</v>
      </c>
      <c r="G61" s="84">
        <f t="shared" si="46"/>
        <v>0</v>
      </c>
      <c r="H61" s="84">
        <f t="shared" si="47"/>
        <v>0</v>
      </c>
      <c r="I61" s="84">
        <f t="shared" si="48"/>
        <v>0</v>
      </c>
      <c r="J61" s="84">
        <f t="shared" si="49"/>
        <v>0</v>
      </c>
      <c r="K61" s="84">
        <f t="shared" si="50"/>
        <v>0</v>
      </c>
      <c r="L61" s="84">
        <f t="shared" si="51"/>
        <v>0</v>
      </c>
      <c r="M61" s="84">
        <f t="shared" si="52"/>
        <v>0</v>
      </c>
      <c r="N61" s="84">
        <f t="shared" si="53"/>
        <v>0</v>
      </c>
      <c r="O61" s="84">
        <f t="shared" si="54"/>
        <v>0</v>
      </c>
      <c r="P61" s="84">
        <f t="shared" si="55"/>
        <v>0</v>
      </c>
      <c r="R61">
        <v>50</v>
      </c>
      <c r="S61" s="84">
        <f t="shared" si="40"/>
        <v>0</v>
      </c>
      <c r="T61" s="84">
        <f t="shared" si="56"/>
        <v>0</v>
      </c>
      <c r="U61" s="84">
        <f t="shared" si="57"/>
        <v>0</v>
      </c>
      <c r="V61" s="84">
        <f t="shared" si="58"/>
        <v>0</v>
      </c>
      <c r="W61" s="84">
        <f t="shared" si="59"/>
        <v>0</v>
      </c>
      <c r="X61" s="84">
        <f t="shared" si="60"/>
        <v>0</v>
      </c>
      <c r="Y61" s="84">
        <f t="shared" si="61"/>
        <v>0</v>
      </c>
      <c r="Z61" s="84">
        <f t="shared" si="62"/>
        <v>0</v>
      </c>
      <c r="AA61" s="84">
        <f t="shared" si="63"/>
        <v>0</v>
      </c>
      <c r="AB61" s="84">
        <f t="shared" si="64"/>
        <v>0</v>
      </c>
      <c r="AC61" s="84">
        <f t="shared" si="65"/>
        <v>0</v>
      </c>
      <c r="AD61">
        <v>50</v>
      </c>
      <c r="AE61" s="84">
        <f t="shared" si="41"/>
        <v>0</v>
      </c>
      <c r="AF61" s="84">
        <f t="shared" si="66"/>
        <v>0</v>
      </c>
      <c r="AG61" s="84">
        <f t="shared" si="67"/>
        <v>0</v>
      </c>
      <c r="AH61" s="84">
        <f t="shared" si="68"/>
        <v>0</v>
      </c>
      <c r="AI61" s="84">
        <f t="shared" si="69"/>
        <v>0</v>
      </c>
      <c r="AJ61" s="84">
        <f t="shared" si="70"/>
        <v>0</v>
      </c>
      <c r="AK61" s="84">
        <f t="shared" si="71"/>
        <v>0</v>
      </c>
      <c r="AL61" s="84">
        <f t="shared" si="72"/>
        <v>0</v>
      </c>
      <c r="AM61" s="84">
        <f t="shared" si="73"/>
        <v>0</v>
      </c>
      <c r="AN61" s="84">
        <f t="shared" si="74"/>
        <v>0</v>
      </c>
      <c r="AO61" s="84">
        <f t="shared" si="75"/>
        <v>0</v>
      </c>
    </row>
    <row r="62" spans="1:41" ht="15" customHeight="1" x14ac:dyDescent="0.25">
      <c r="A62">
        <v>51</v>
      </c>
      <c r="B62" s="84">
        <f t="shared" si="39"/>
        <v>0</v>
      </c>
      <c r="C62" s="84">
        <f t="shared" si="42"/>
        <v>0</v>
      </c>
      <c r="D62" s="84">
        <f t="shared" si="43"/>
        <v>0</v>
      </c>
      <c r="E62" s="84">
        <f t="shared" si="44"/>
        <v>0</v>
      </c>
      <c r="F62" s="84">
        <f t="shared" si="45"/>
        <v>0</v>
      </c>
      <c r="G62" s="84">
        <f t="shared" si="46"/>
        <v>0</v>
      </c>
      <c r="H62" s="84">
        <f t="shared" si="47"/>
        <v>0</v>
      </c>
      <c r="I62" s="84">
        <f t="shared" si="48"/>
        <v>0</v>
      </c>
      <c r="J62" s="84">
        <f t="shared" si="49"/>
        <v>0</v>
      </c>
      <c r="K62" s="84">
        <f t="shared" si="50"/>
        <v>0</v>
      </c>
      <c r="L62" s="84">
        <f t="shared" si="51"/>
        <v>0</v>
      </c>
      <c r="M62" s="84">
        <f t="shared" si="52"/>
        <v>0</v>
      </c>
      <c r="N62" s="84">
        <f t="shared" si="53"/>
        <v>0</v>
      </c>
      <c r="O62" s="84">
        <f t="shared" si="54"/>
        <v>0</v>
      </c>
      <c r="P62" s="84">
        <f t="shared" si="55"/>
        <v>0</v>
      </c>
      <c r="R62">
        <v>51</v>
      </c>
      <c r="S62" s="84">
        <f t="shared" si="40"/>
        <v>0</v>
      </c>
      <c r="T62" s="84">
        <f t="shared" si="56"/>
        <v>0</v>
      </c>
      <c r="U62" s="84">
        <f t="shared" si="57"/>
        <v>0</v>
      </c>
      <c r="V62" s="84">
        <f t="shared" si="58"/>
        <v>0</v>
      </c>
      <c r="W62" s="84">
        <f t="shared" si="59"/>
        <v>0</v>
      </c>
      <c r="X62" s="84">
        <f t="shared" si="60"/>
        <v>0</v>
      </c>
      <c r="Y62" s="84">
        <f t="shared" si="61"/>
        <v>0</v>
      </c>
      <c r="Z62" s="84">
        <f t="shared" si="62"/>
        <v>0</v>
      </c>
      <c r="AA62" s="84">
        <f t="shared" si="63"/>
        <v>0</v>
      </c>
      <c r="AB62" s="84">
        <f t="shared" si="64"/>
        <v>0</v>
      </c>
      <c r="AC62" s="84">
        <f t="shared" si="65"/>
        <v>0</v>
      </c>
      <c r="AD62">
        <v>51</v>
      </c>
      <c r="AE62" s="84">
        <f t="shared" si="41"/>
        <v>0</v>
      </c>
      <c r="AF62" s="84">
        <f t="shared" si="66"/>
        <v>0</v>
      </c>
      <c r="AG62" s="84">
        <f t="shared" si="67"/>
        <v>0</v>
      </c>
      <c r="AH62" s="84">
        <f t="shared" si="68"/>
        <v>0</v>
      </c>
      <c r="AI62" s="84">
        <f t="shared" si="69"/>
        <v>0</v>
      </c>
      <c r="AJ62" s="84">
        <f t="shared" si="70"/>
        <v>0</v>
      </c>
      <c r="AK62" s="84">
        <f t="shared" si="71"/>
        <v>0</v>
      </c>
      <c r="AL62" s="84">
        <f t="shared" si="72"/>
        <v>0</v>
      </c>
      <c r="AM62" s="84">
        <f t="shared" si="73"/>
        <v>0</v>
      </c>
      <c r="AN62" s="84">
        <f t="shared" si="74"/>
        <v>0</v>
      </c>
      <c r="AO62" s="84">
        <f t="shared" si="75"/>
        <v>0</v>
      </c>
    </row>
    <row r="63" spans="1:41" ht="15" customHeight="1" x14ac:dyDescent="0.25">
      <c r="A63">
        <v>52</v>
      </c>
      <c r="B63" s="84">
        <f t="shared" si="39"/>
        <v>0</v>
      </c>
      <c r="C63" s="84">
        <f t="shared" si="42"/>
        <v>0</v>
      </c>
      <c r="D63" s="84">
        <f t="shared" si="43"/>
        <v>0</v>
      </c>
      <c r="E63" s="84">
        <f t="shared" si="44"/>
        <v>0</v>
      </c>
      <c r="F63" s="84">
        <f t="shared" si="45"/>
        <v>0</v>
      </c>
      <c r="G63" s="84">
        <f t="shared" si="46"/>
        <v>0</v>
      </c>
      <c r="H63" s="84">
        <f t="shared" si="47"/>
        <v>0</v>
      </c>
      <c r="I63" s="84">
        <f t="shared" si="48"/>
        <v>0</v>
      </c>
      <c r="J63" s="84">
        <f t="shared" si="49"/>
        <v>0</v>
      </c>
      <c r="K63" s="84">
        <f t="shared" si="50"/>
        <v>0</v>
      </c>
      <c r="L63" s="84">
        <f t="shared" si="51"/>
        <v>0</v>
      </c>
      <c r="M63" s="84">
        <f t="shared" si="52"/>
        <v>0</v>
      </c>
      <c r="N63" s="84">
        <f t="shared" si="53"/>
        <v>0</v>
      </c>
      <c r="O63" s="84">
        <f t="shared" si="54"/>
        <v>0</v>
      </c>
      <c r="P63" s="84">
        <f t="shared" si="55"/>
        <v>0</v>
      </c>
      <c r="R63">
        <v>52</v>
      </c>
      <c r="S63" s="84">
        <f t="shared" si="40"/>
        <v>0</v>
      </c>
      <c r="T63" s="84">
        <f t="shared" si="56"/>
        <v>0</v>
      </c>
      <c r="U63" s="84">
        <f t="shared" si="57"/>
        <v>0</v>
      </c>
      <c r="V63" s="84">
        <f t="shared" si="58"/>
        <v>0</v>
      </c>
      <c r="W63" s="84">
        <f t="shared" si="59"/>
        <v>0</v>
      </c>
      <c r="X63" s="84">
        <f t="shared" si="60"/>
        <v>0</v>
      </c>
      <c r="Y63" s="84">
        <f t="shared" si="61"/>
        <v>0</v>
      </c>
      <c r="Z63" s="84">
        <f t="shared" si="62"/>
        <v>0</v>
      </c>
      <c r="AA63" s="84">
        <f t="shared" si="63"/>
        <v>0</v>
      </c>
      <c r="AB63" s="84">
        <f t="shared" si="64"/>
        <v>0</v>
      </c>
      <c r="AC63" s="84">
        <f t="shared" si="65"/>
        <v>0</v>
      </c>
      <c r="AD63">
        <v>52</v>
      </c>
      <c r="AE63" s="84">
        <f t="shared" si="41"/>
        <v>0</v>
      </c>
      <c r="AF63" s="84">
        <f t="shared" si="66"/>
        <v>0</v>
      </c>
      <c r="AG63" s="84">
        <f t="shared" si="67"/>
        <v>0</v>
      </c>
      <c r="AH63" s="84">
        <f t="shared" si="68"/>
        <v>0</v>
      </c>
      <c r="AI63" s="84">
        <f t="shared" si="69"/>
        <v>0</v>
      </c>
      <c r="AJ63" s="84">
        <f t="shared" si="70"/>
        <v>0</v>
      </c>
      <c r="AK63" s="84">
        <f t="shared" si="71"/>
        <v>0</v>
      </c>
      <c r="AL63" s="84">
        <f t="shared" si="72"/>
        <v>0</v>
      </c>
      <c r="AM63" s="84">
        <f t="shared" si="73"/>
        <v>0</v>
      </c>
      <c r="AN63" s="84">
        <f t="shared" si="74"/>
        <v>0</v>
      </c>
      <c r="AO63" s="84">
        <f t="shared" si="75"/>
        <v>0</v>
      </c>
    </row>
    <row r="64" spans="1:41" ht="15" customHeight="1" x14ac:dyDescent="0.25">
      <c r="A64">
        <v>53</v>
      </c>
      <c r="B64" s="84">
        <f t="shared" si="39"/>
        <v>0</v>
      </c>
      <c r="C64" s="84">
        <f t="shared" si="42"/>
        <v>0</v>
      </c>
      <c r="D64" s="84">
        <f t="shared" si="43"/>
        <v>0</v>
      </c>
      <c r="E64" s="84">
        <f t="shared" si="44"/>
        <v>0</v>
      </c>
      <c r="F64" s="84">
        <f t="shared" si="45"/>
        <v>0</v>
      </c>
      <c r="G64" s="84">
        <f t="shared" si="46"/>
        <v>0</v>
      </c>
      <c r="H64" s="84">
        <f t="shared" si="47"/>
        <v>0</v>
      </c>
      <c r="I64" s="84">
        <f t="shared" si="48"/>
        <v>0</v>
      </c>
      <c r="J64" s="84">
        <f t="shared" si="49"/>
        <v>0</v>
      </c>
      <c r="K64" s="84">
        <f t="shared" si="50"/>
        <v>0</v>
      </c>
      <c r="L64" s="84">
        <f t="shared" si="51"/>
        <v>0</v>
      </c>
      <c r="M64" s="84">
        <f t="shared" si="52"/>
        <v>0</v>
      </c>
      <c r="N64" s="84">
        <f t="shared" si="53"/>
        <v>0</v>
      </c>
      <c r="O64" s="84">
        <f t="shared" si="54"/>
        <v>0</v>
      </c>
      <c r="P64" s="84">
        <f t="shared" si="55"/>
        <v>0</v>
      </c>
      <c r="R64">
        <v>53</v>
      </c>
      <c r="S64" s="84">
        <f t="shared" si="40"/>
        <v>0</v>
      </c>
      <c r="T64" s="84">
        <f t="shared" si="56"/>
        <v>0</v>
      </c>
      <c r="U64" s="84">
        <f t="shared" si="57"/>
        <v>0</v>
      </c>
      <c r="V64" s="84">
        <f t="shared" si="58"/>
        <v>0</v>
      </c>
      <c r="W64" s="84">
        <f t="shared" si="59"/>
        <v>0</v>
      </c>
      <c r="X64" s="84">
        <f t="shared" si="60"/>
        <v>0</v>
      </c>
      <c r="Y64" s="84">
        <f t="shared" si="61"/>
        <v>0</v>
      </c>
      <c r="Z64" s="84">
        <f t="shared" si="62"/>
        <v>0</v>
      </c>
      <c r="AA64" s="84">
        <f t="shared" si="63"/>
        <v>0</v>
      </c>
      <c r="AB64" s="84">
        <f t="shared" si="64"/>
        <v>0</v>
      </c>
      <c r="AC64" s="84">
        <f t="shared" si="65"/>
        <v>0</v>
      </c>
      <c r="AD64">
        <v>53</v>
      </c>
      <c r="AE64" s="84">
        <f t="shared" si="41"/>
        <v>0</v>
      </c>
      <c r="AF64" s="84">
        <f t="shared" si="66"/>
        <v>0</v>
      </c>
      <c r="AG64" s="84">
        <f t="shared" si="67"/>
        <v>0</v>
      </c>
      <c r="AH64" s="84">
        <f t="shared" si="68"/>
        <v>0</v>
      </c>
      <c r="AI64" s="84">
        <f t="shared" si="69"/>
        <v>0</v>
      </c>
      <c r="AJ64" s="84">
        <f t="shared" si="70"/>
        <v>0</v>
      </c>
      <c r="AK64" s="84">
        <f t="shared" si="71"/>
        <v>0</v>
      </c>
      <c r="AL64" s="84">
        <f t="shared" si="72"/>
        <v>0</v>
      </c>
      <c r="AM64" s="84">
        <f t="shared" si="73"/>
        <v>0</v>
      </c>
      <c r="AN64" s="84">
        <f t="shared" si="74"/>
        <v>0</v>
      </c>
      <c r="AO64" s="84">
        <f t="shared" si="75"/>
        <v>0</v>
      </c>
    </row>
    <row r="65" spans="1:41" ht="15" customHeight="1" x14ac:dyDescent="0.25">
      <c r="A65">
        <v>54</v>
      </c>
      <c r="B65" s="84">
        <f t="shared" si="39"/>
        <v>0</v>
      </c>
      <c r="C65" s="84">
        <f t="shared" si="42"/>
        <v>0</v>
      </c>
      <c r="D65" s="84">
        <f t="shared" si="43"/>
        <v>0</v>
      </c>
      <c r="E65" s="84">
        <f t="shared" si="44"/>
        <v>0</v>
      </c>
      <c r="F65" s="84">
        <f t="shared" si="45"/>
        <v>0</v>
      </c>
      <c r="G65" s="84">
        <f t="shared" si="46"/>
        <v>0</v>
      </c>
      <c r="H65" s="84">
        <f t="shared" si="47"/>
        <v>0</v>
      </c>
      <c r="I65" s="84">
        <f t="shared" si="48"/>
        <v>0</v>
      </c>
      <c r="J65" s="84">
        <f t="shared" si="49"/>
        <v>0</v>
      </c>
      <c r="K65" s="84">
        <f t="shared" si="50"/>
        <v>0</v>
      </c>
      <c r="L65" s="84">
        <f t="shared" si="51"/>
        <v>0</v>
      </c>
      <c r="M65" s="84">
        <f t="shared" si="52"/>
        <v>0</v>
      </c>
      <c r="N65" s="84">
        <f t="shared" si="53"/>
        <v>0</v>
      </c>
      <c r="O65" s="84">
        <f t="shared" si="54"/>
        <v>0</v>
      </c>
      <c r="P65" s="84">
        <f t="shared" si="55"/>
        <v>0</v>
      </c>
      <c r="R65">
        <v>54</v>
      </c>
      <c r="S65" s="84">
        <f t="shared" si="40"/>
        <v>0</v>
      </c>
      <c r="T65" s="84">
        <f t="shared" si="56"/>
        <v>0</v>
      </c>
      <c r="U65" s="84">
        <f t="shared" si="57"/>
        <v>0</v>
      </c>
      <c r="V65" s="84">
        <f t="shared" si="58"/>
        <v>0</v>
      </c>
      <c r="W65" s="84">
        <f t="shared" si="59"/>
        <v>0</v>
      </c>
      <c r="X65" s="84">
        <f t="shared" si="60"/>
        <v>0</v>
      </c>
      <c r="Y65" s="84">
        <f t="shared" si="61"/>
        <v>0</v>
      </c>
      <c r="Z65" s="84">
        <f t="shared" si="62"/>
        <v>0</v>
      </c>
      <c r="AA65" s="84">
        <f t="shared" si="63"/>
        <v>0</v>
      </c>
      <c r="AB65" s="84">
        <f t="shared" si="64"/>
        <v>0</v>
      </c>
      <c r="AC65" s="84">
        <f t="shared" si="65"/>
        <v>0</v>
      </c>
      <c r="AD65">
        <v>54</v>
      </c>
      <c r="AE65" s="84">
        <f t="shared" si="41"/>
        <v>0</v>
      </c>
      <c r="AF65" s="84">
        <f t="shared" si="66"/>
        <v>0</v>
      </c>
      <c r="AG65" s="84">
        <f t="shared" si="67"/>
        <v>0</v>
      </c>
      <c r="AH65" s="84">
        <f t="shared" si="68"/>
        <v>0</v>
      </c>
      <c r="AI65" s="84">
        <f t="shared" si="69"/>
        <v>0</v>
      </c>
      <c r="AJ65" s="84">
        <f t="shared" si="70"/>
        <v>0</v>
      </c>
      <c r="AK65" s="84">
        <f t="shared" si="71"/>
        <v>0</v>
      </c>
      <c r="AL65" s="84">
        <f t="shared" si="72"/>
        <v>0</v>
      </c>
      <c r="AM65" s="84">
        <f t="shared" si="73"/>
        <v>0</v>
      </c>
      <c r="AN65" s="84">
        <f t="shared" si="74"/>
        <v>0</v>
      </c>
      <c r="AO65" s="84">
        <f t="shared" si="75"/>
        <v>0</v>
      </c>
    </row>
    <row r="66" spans="1:41" ht="15" customHeight="1" x14ac:dyDescent="0.25">
      <c r="A66">
        <v>55</v>
      </c>
      <c r="B66" s="84">
        <f t="shared" si="39"/>
        <v>0</v>
      </c>
      <c r="C66" s="84">
        <f t="shared" si="42"/>
        <v>0</v>
      </c>
      <c r="D66" s="84">
        <f t="shared" si="43"/>
        <v>0</v>
      </c>
      <c r="E66" s="84">
        <f t="shared" si="44"/>
        <v>0</v>
      </c>
      <c r="F66" s="84">
        <f t="shared" si="45"/>
        <v>0</v>
      </c>
      <c r="G66" s="84">
        <f t="shared" si="46"/>
        <v>0</v>
      </c>
      <c r="H66" s="84">
        <f t="shared" si="47"/>
        <v>0</v>
      </c>
      <c r="I66" s="84">
        <f t="shared" si="48"/>
        <v>0</v>
      </c>
      <c r="J66" s="84">
        <f t="shared" si="49"/>
        <v>0</v>
      </c>
      <c r="K66" s="84">
        <f t="shared" si="50"/>
        <v>0</v>
      </c>
      <c r="L66" s="84">
        <f t="shared" si="51"/>
        <v>0</v>
      </c>
      <c r="M66" s="84">
        <f t="shared" si="52"/>
        <v>0</v>
      </c>
      <c r="N66" s="84">
        <f t="shared" si="53"/>
        <v>0</v>
      </c>
      <c r="O66" s="84">
        <f t="shared" si="54"/>
        <v>0</v>
      </c>
      <c r="P66" s="84">
        <f t="shared" si="55"/>
        <v>0</v>
      </c>
      <c r="R66">
        <v>55</v>
      </c>
      <c r="S66" s="84">
        <f t="shared" si="40"/>
        <v>0</v>
      </c>
      <c r="T66" s="84">
        <f t="shared" si="56"/>
        <v>0</v>
      </c>
      <c r="U66" s="84">
        <f t="shared" si="57"/>
        <v>0</v>
      </c>
      <c r="V66" s="84">
        <f t="shared" si="58"/>
        <v>0</v>
      </c>
      <c r="W66" s="84">
        <f t="shared" si="59"/>
        <v>0</v>
      </c>
      <c r="X66" s="84">
        <f t="shared" si="60"/>
        <v>0</v>
      </c>
      <c r="Y66" s="84">
        <f t="shared" si="61"/>
        <v>0</v>
      </c>
      <c r="Z66" s="84">
        <f t="shared" si="62"/>
        <v>0</v>
      </c>
      <c r="AA66" s="84">
        <f t="shared" si="63"/>
        <v>0</v>
      </c>
      <c r="AB66" s="84">
        <f t="shared" si="64"/>
        <v>0</v>
      </c>
      <c r="AC66" s="84">
        <f t="shared" si="65"/>
        <v>0</v>
      </c>
      <c r="AD66">
        <v>55</v>
      </c>
      <c r="AE66" s="84">
        <f t="shared" si="41"/>
        <v>0</v>
      </c>
      <c r="AF66" s="84">
        <f t="shared" si="66"/>
        <v>0</v>
      </c>
      <c r="AG66" s="84">
        <f t="shared" si="67"/>
        <v>0</v>
      </c>
      <c r="AH66" s="84">
        <f t="shared" si="68"/>
        <v>0</v>
      </c>
      <c r="AI66" s="84">
        <f t="shared" si="69"/>
        <v>0</v>
      </c>
      <c r="AJ66" s="84">
        <f t="shared" si="70"/>
        <v>0</v>
      </c>
      <c r="AK66" s="84">
        <f t="shared" si="71"/>
        <v>0</v>
      </c>
      <c r="AL66" s="84">
        <f t="shared" si="72"/>
        <v>0</v>
      </c>
      <c r="AM66" s="84">
        <f t="shared" si="73"/>
        <v>0</v>
      </c>
      <c r="AN66" s="84">
        <f t="shared" si="74"/>
        <v>0</v>
      </c>
      <c r="AO66" s="84">
        <f t="shared" si="75"/>
        <v>0</v>
      </c>
    </row>
    <row r="67" spans="1:41" ht="15" customHeight="1" x14ac:dyDescent="0.25">
      <c r="A67">
        <v>56</v>
      </c>
      <c r="B67" s="84">
        <f t="shared" si="39"/>
        <v>0</v>
      </c>
      <c r="C67" s="84">
        <f t="shared" si="42"/>
        <v>0</v>
      </c>
      <c r="D67" s="84">
        <f t="shared" si="43"/>
        <v>0</v>
      </c>
      <c r="E67" s="84">
        <f t="shared" si="44"/>
        <v>0</v>
      </c>
      <c r="F67" s="84">
        <f t="shared" si="45"/>
        <v>0</v>
      </c>
      <c r="G67" s="84">
        <f t="shared" si="46"/>
        <v>0</v>
      </c>
      <c r="H67" s="84">
        <f t="shared" si="47"/>
        <v>0</v>
      </c>
      <c r="I67" s="84">
        <f t="shared" si="48"/>
        <v>0</v>
      </c>
      <c r="J67" s="84">
        <f t="shared" si="49"/>
        <v>0</v>
      </c>
      <c r="K67" s="84">
        <f t="shared" si="50"/>
        <v>0</v>
      </c>
      <c r="L67" s="84">
        <f t="shared" si="51"/>
        <v>0</v>
      </c>
      <c r="M67" s="84">
        <f t="shared" si="52"/>
        <v>0</v>
      </c>
      <c r="N67" s="84">
        <f t="shared" si="53"/>
        <v>0</v>
      </c>
      <c r="O67" s="84">
        <f t="shared" si="54"/>
        <v>0</v>
      </c>
      <c r="P67" s="84">
        <f t="shared" si="55"/>
        <v>0</v>
      </c>
      <c r="R67">
        <v>56</v>
      </c>
      <c r="S67" s="84">
        <f t="shared" si="40"/>
        <v>0</v>
      </c>
      <c r="T67" s="84">
        <f t="shared" si="56"/>
        <v>0</v>
      </c>
      <c r="U67" s="84">
        <f t="shared" si="57"/>
        <v>0</v>
      </c>
      <c r="V67" s="84">
        <f t="shared" si="58"/>
        <v>0</v>
      </c>
      <c r="W67" s="84">
        <f t="shared" si="59"/>
        <v>0</v>
      </c>
      <c r="X67" s="84">
        <f t="shared" si="60"/>
        <v>0</v>
      </c>
      <c r="Y67" s="84">
        <f t="shared" si="61"/>
        <v>0</v>
      </c>
      <c r="Z67" s="84">
        <f t="shared" si="62"/>
        <v>0</v>
      </c>
      <c r="AA67" s="84">
        <f t="shared" si="63"/>
        <v>0</v>
      </c>
      <c r="AB67" s="84">
        <f t="shared" si="64"/>
        <v>0</v>
      </c>
      <c r="AC67" s="84">
        <f t="shared" si="65"/>
        <v>0</v>
      </c>
      <c r="AD67">
        <v>56</v>
      </c>
      <c r="AE67" s="84">
        <f t="shared" si="41"/>
        <v>0</v>
      </c>
      <c r="AF67" s="84">
        <f t="shared" si="66"/>
        <v>0</v>
      </c>
      <c r="AG67" s="84">
        <f t="shared" si="67"/>
        <v>0</v>
      </c>
      <c r="AH67" s="84">
        <f t="shared" si="68"/>
        <v>0</v>
      </c>
      <c r="AI67" s="84">
        <f t="shared" si="69"/>
        <v>0</v>
      </c>
      <c r="AJ67" s="84">
        <f t="shared" si="70"/>
        <v>0</v>
      </c>
      <c r="AK67" s="84">
        <f t="shared" si="71"/>
        <v>0</v>
      </c>
      <c r="AL67" s="84">
        <f t="shared" si="72"/>
        <v>0</v>
      </c>
      <c r="AM67" s="84">
        <f t="shared" si="73"/>
        <v>0</v>
      </c>
      <c r="AN67" s="84">
        <f t="shared" si="74"/>
        <v>0</v>
      </c>
      <c r="AO67" s="84">
        <f t="shared" si="75"/>
        <v>0</v>
      </c>
    </row>
    <row r="68" spans="1:41" ht="15" customHeight="1" x14ac:dyDescent="0.25">
      <c r="A68">
        <v>57</v>
      </c>
      <c r="B68" s="84">
        <f t="shared" si="39"/>
        <v>0</v>
      </c>
      <c r="C68" s="84">
        <f t="shared" si="42"/>
        <v>0</v>
      </c>
      <c r="D68" s="84">
        <f t="shared" si="43"/>
        <v>0</v>
      </c>
      <c r="E68" s="84">
        <f t="shared" si="44"/>
        <v>0</v>
      </c>
      <c r="F68" s="84">
        <f t="shared" si="45"/>
        <v>0</v>
      </c>
      <c r="G68" s="84">
        <f t="shared" si="46"/>
        <v>0</v>
      </c>
      <c r="H68" s="84">
        <f t="shared" si="47"/>
        <v>0</v>
      </c>
      <c r="I68" s="84">
        <f t="shared" si="48"/>
        <v>0</v>
      </c>
      <c r="J68" s="84">
        <f t="shared" si="49"/>
        <v>0</v>
      </c>
      <c r="K68" s="84">
        <f t="shared" si="50"/>
        <v>0</v>
      </c>
      <c r="L68" s="84">
        <f t="shared" si="51"/>
        <v>0</v>
      </c>
      <c r="M68" s="84">
        <f t="shared" si="52"/>
        <v>0</v>
      </c>
      <c r="N68" s="84">
        <f t="shared" si="53"/>
        <v>0</v>
      </c>
      <c r="O68" s="84">
        <f t="shared" si="54"/>
        <v>0</v>
      </c>
      <c r="P68" s="84">
        <f t="shared" si="55"/>
        <v>0</v>
      </c>
      <c r="R68">
        <v>57</v>
      </c>
      <c r="S68" s="84">
        <f t="shared" si="40"/>
        <v>0</v>
      </c>
      <c r="T68" s="84">
        <f t="shared" si="56"/>
        <v>0</v>
      </c>
      <c r="U68" s="84">
        <f t="shared" si="57"/>
        <v>0</v>
      </c>
      <c r="V68" s="84">
        <f t="shared" si="58"/>
        <v>0</v>
      </c>
      <c r="W68" s="84">
        <f t="shared" si="59"/>
        <v>0</v>
      </c>
      <c r="X68" s="84">
        <f t="shared" si="60"/>
        <v>0</v>
      </c>
      <c r="Y68" s="84">
        <f t="shared" si="61"/>
        <v>0</v>
      </c>
      <c r="Z68" s="84">
        <f t="shared" si="62"/>
        <v>0</v>
      </c>
      <c r="AA68" s="84">
        <f t="shared" si="63"/>
        <v>0</v>
      </c>
      <c r="AB68" s="84">
        <f t="shared" si="64"/>
        <v>0</v>
      </c>
      <c r="AC68" s="84">
        <f t="shared" si="65"/>
        <v>0</v>
      </c>
      <c r="AD68">
        <v>57</v>
      </c>
      <c r="AE68" s="84">
        <f t="shared" si="41"/>
        <v>0</v>
      </c>
      <c r="AF68" s="84">
        <f t="shared" si="66"/>
        <v>0</v>
      </c>
      <c r="AG68" s="84">
        <f t="shared" si="67"/>
        <v>0</v>
      </c>
      <c r="AH68" s="84">
        <f t="shared" si="68"/>
        <v>0</v>
      </c>
      <c r="AI68" s="84">
        <f t="shared" si="69"/>
        <v>0</v>
      </c>
      <c r="AJ68" s="84">
        <f t="shared" si="70"/>
        <v>0</v>
      </c>
      <c r="AK68" s="84">
        <f t="shared" si="71"/>
        <v>0</v>
      </c>
      <c r="AL68" s="84">
        <f t="shared" si="72"/>
        <v>0</v>
      </c>
      <c r="AM68" s="84">
        <f t="shared" si="73"/>
        <v>0</v>
      </c>
      <c r="AN68" s="84">
        <f t="shared" si="74"/>
        <v>0</v>
      </c>
      <c r="AO68" s="84">
        <f t="shared" si="75"/>
        <v>0</v>
      </c>
    </row>
    <row r="69" spans="1:41" ht="15" customHeight="1" x14ac:dyDescent="0.25">
      <c r="A69">
        <v>58</v>
      </c>
      <c r="B69" s="84">
        <f t="shared" si="39"/>
        <v>0</v>
      </c>
      <c r="C69" s="84">
        <f t="shared" si="42"/>
        <v>0</v>
      </c>
      <c r="D69" s="84">
        <f t="shared" si="43"/>
        <v>0</v>
      </c>
      <c r="E69" s="84">
        <f t="shared" si="44"/>
        <v>0</v>
      </c>
      <c r="F69" s="84">
        <f t="shared" si="45"/>
        <v>0</v>
      </c>
      <c r="G69" s="84">
        <f t="shared" si="46"/>
        <v>0</v>
      </c>
      <c r="H69" s="84">
        <f t="shared" si="47"/>
        <v>0</v>
      </c>
      <c r="I69" s="84">
        <f t="shared" si="48"/>
        <v>0</v>
      </c>
      <c r="J69" s="84">
        <f t="shared" si="49"/>
        <v>0</v>
      </c>
      <c r="K69" s="84">
        <f t="shared" si="50"/>
        <v>0</v>
      </c>
      <c r="L69" s="84">
        <f t="shared" si="51"/>
        <v>0</v>
      </c>
      <c r="M69" s="84">
        <f t="shared" si="52"/>
        <v>0</v>
      </c>
      <c r="N69" s="84">
        <f t="shared" si="53"/>
        <v>0</v>
      </c>
      <c r="O69" s="84">
        <f t="shared" si="54"/>
        <v>0</v>
      </c>
      <c r="P69" s="84">
        <f t="shared" si="55"/>
        <v>0</v>
      </c>
      <c r="R69">
        <v>58</v>
      </c>
      <c r="S69" s="84">
        <f t="shared" si="40"/>
        <v>0</v>
      </c>
      <c r="T69" s="84">
        <f t="shared" si="56"/>
        <v>0</v>
      </c>
      <c r="U69" s="84">
        <f t="shared" si="57"/>
        <v>0</v>
      </c>
      <c r="V69" s="84">
        <f t="shared" si="58"/>
        <v>0</v>
      </c>
      <c r="W69" s="84">
        <f t="shared" si="59"/>
        <v>0</v>
      </c>
      <c r="X69" s="84">
        <f t="shared" si="60"/>
        <v>0</v>
      </c>
      <c r="Y69" s="84">
        <f t="shared" si="61"/>
        <v>0</v>
      </c>
      <c r="Z69" s="84">
        <f t="shared" si="62"/>
        <v>0</v>
      </c>
      <c r="AA69" s="84">
        <f t="shared" si="63"/>
        <v>0</v>
      </c>
      <c r="AB69" s="84">
        <f t="shared" si="64"/>
        <v>0</v>
      </c>
      <c r="AC69" s="84">
        <f t="shared" si="65"/>
        <v>0</v>
      </c>
      <c r="AD69">
        <v>58</v>
      </c>
      <c r="AE69" s="84">
        <f t="shared" si="41"/>
        <v>0</v>
      </c>
      <c r="AF69" s="84">
        <f t="shared" si="66"/>
        <v>0</v>
      </c>
      <c r="AG69" s="84">
        <f t="shared" si="67"/>
        <v>0</v>
      </c>
      <c r="AH69" s="84">
        <f t="shared" si="68"/>
        <v>0</v>
      </c>
      <c r="AI69" s="84">
        <f t="shared" si="69"/>
        <v>0</v>
      </c>
      <c r="AJ69" s="84">
        <f t="shared" si="70"/>
        <v>0</v>
      </c>
      <c r="AK69" s="84">
        <f t="shared" si="71"/>
        <v>0</v>
      </c>
      <c r="AL69" s="84">
        <f t="shared" si="72"/>
        <v>0</v>
      </c>
      <c r="AM69" s="84">
        <f t="shared" si="73"/>
        <v>0</v>
      </c>
      <c r="AN69" s="84">
        <f t="shared" si="74"/>
        <v>0</v>
      </c>
      <c r="AO69" s="84">
        <f t="shared" si="75"/>
        <v>0</v>
      </c>
    </row>
    <row r="70" spans="1:41" ht="15" customHeight="1" x14ac:dyDescent="0.25">
      <c r="A70">
        <v>59</v>
      </c>
      <c r="B70" s="84">
        <f t="shared" si="39"/>
        <v>0</v>
      </c>
      <c r="C70" s="84">
        <f t="shared" si="42"/>
        <v>0</v>
      </c>
      <c r="D70" s="84">
        <f t="shared" si="43"/>
        <v>0</v>
      </c>
      <c r="E70" s="84">
        <f t="shared" si="44"/>
        <v>0</v>
      </c>
      <c r="F70" s="84">
        <f t="shared" si="45"/>
        <v>0</v>
      </c>
      <c r="G70" s="84">
        <f t="shared" si="46"/>
        <v>0</v>
      </c>
      <c r="H70" s="84">
        <f t="shared" si="47"/>
        <v>0</v>
      </c>
      <c r="I70" s="84">
        <f t="shared" si="48"/>
        <v>0</v>
      </c>
      <c r="J70" s="84">
        <f t="shared" si="49"/>
        <v>0</v>
      </c>
      <c r="K70" s="84">
        <f t="shared" si="50"/>
        <v>0</v>
      </c>
      <c r="L70" s="84">
        <f t="shared" si="51"/>
        <v>0</v>
      </c>
      <c r="M70" s="84">
        <f t="shared" si="52"/>
        <v>0</v>
      </c>
      <c r="N70" s="84">
        <f t="shared" si="53"/>
        <v>0</v>
      </c>
      <c r="O70" s="84">
        <f t="shared" si="54"/>
        <v>0</v>
      </c>
      <c r="P70" s="84">
        <f t="shared" si="55"/>
        <v>0</v>
      </c>
      <c r="R70">
        <v>59</v>
      </c>
      <c r="S70" s="84">
        <f t="shared" si="40"/>
        <v>0</v>
      </c>
      <c r="T70" s="84">
        <f t="shared" si="56"/>
        <v>0</v>
      </c>
      <c r="U70" s="84">
        <f t="shared" si="57"/>
        <v>0</v>
      </c>
      <c r="V70" s="84">
        <f t="shared" si="58"/>
        <v>0</v>
      </c>
      <c r="W70" s="84">
        <f t="shared" si="59"/>
        <v>0</v>
      </c>
      <c r="X70" s="84">
        <f t="shared" si="60"/>
        <v>0</v>
      </c>
      <c r="Y70" s="84">
        <f t="shared" si="61"/>
        <v>0</v>
      </c>
      <c r="Z70" s="84">
        <f t="shared" si="62"/>
        <v>0</v>
      </c>
      <c r="AA70" s="84">
        <f t="shared" si="63"/>
        <v>0</v>
      </c>
      <c r="AB70" s="84">
        <f t="shared" si="64"/>
        <v>0</v>
      </c>
      <c r="AC70" s="84">
        <f t="shared" si="65"/>
        <v>0</v>
      </c>
      <c r="AD70">
        <v>59</v>
      </c>
      <c r="AE70" s="84">
        <f t="shared" si="41"/>
        <v>0</v>
      </c>
      <c r="AF70" s="84">
        <f t="shared" si="66"/>
        <v>0</v>
      </c>
      <c r="AG70" s="84">
        <f t="shared" si="67"/>
        <v>0</v>
      </c>
      <c r="AH70" s="84">
        <f t="shared" si="68"/>
        <v>0</v>
      </c>
      <c r="AI70" s="84">
        <f t="shared" si="69"/>
        <v>0</v>
      </c>
      <c r="AJ70" s="84">
        <f t="shared" si="70"/>
        <v>0</v>
      </c>
      <c r="AK70" s="84">
        <f t="shared" si="71"/>
        <v>0</v>
      </c>
      <c r="AL70" s="84">
        <f t="shared" si="72"/>
        <v>0</v>
      </c>
      <c r="AM70" s="84">
        <f t="shared" si="73"/>
        <v>0</v>
      </c>
      <c r="AN70" s="84">
        <f t="shared" si="74"/>
        <v>0</v>
      </c>
      <c r="AO70" s="84">
        <f t="shared" si="75"/>
        <v>0</v>
      </c>
    </row>
    <row r="71" spans="1:41" ht="15" customHeight="1" x14ac:dyDescent="0.25">
      <c r="A71">
        <v>60</v>
      </c>
      <c r="B71" s="84">
        <f t="shared" si="39"/>
        <v>0</v>
      </c>
      <c r="C71" s="84">
        <f t="shared" si="42"/>
        <v>0</v>
      </c>
      <c r="D71" s="84">
        <f t="shared" si="43"/>
        <v>0</v>
      </c>
      <c r="E71" s="84">
        <f t="shared" si="44"/>
        <v>0</v>
      </c>
      <c r="F71" s="84">
        <f t="shared" si="45"/>
        <v>0</v>
      </c>
      <c r="G71" s="84">
        <f t="shared" si="46"/>
        <v>0</v>
      </c>
      <c r="H71" s="84">
        <f t="shared" si="47"/>
        <v>0</v>
      </c>
      <c r="I71" s="84">
        <f t="shared" si="48"/>
        <v>0</v>
      </c>
      <c r="J71" s="84">
        <f t="shared" si="49"/>
        <v>0</v>
      </c>
      <c r="K71" s="84">
        <f t="shared" si="50"/>
        <v>0</v>
      </c>
      <c r="L71" s="84">
        <f t="shared" si="51"/>
        <v>0</v>
      </c>
      <c r="M71" s="84">
        <f t="shared" si="52"/>
        <v>0</v>
      </c>
      <c r="N71" s="84">
        <f t="shared" si="53"/>
        <v>0</v>
      </c>
      <c r="O71" s="84">
        <f t="shared" si="54"/>
        <v>0</v>
      </c>
      <c r="P71" s="84">
        <f t="shared" si="55"/>
        <v>0</v>
      </c>
      <c r="R71">
        <v>60</v>
      </c>
      <c r="S71" s="84">
        <f t="shared" si="40"/>
        <v>0</v>
      </c>
      <c r="T71" s="84">
        <f t="shared" si="56"/>
        <v>0</v>
      </c>
      <c r="U71" s="84">
        <f t="shared" si="57"/>
        <v>0</v>
      </c>
      <c r="V71" s="84">
        <f t="shared" si="58"/>
        <v>0</v>
      </c>
      <c r="W71" s="84">
        <f t="shared" si="59"/>
        <v>0</v>
      </c>
      <c r="X71" s="84">
        <f t="shared" si="60"/>
        <v>0</v>
      </c>
      <c r="Y71" s="84">
        <f t="shared" si="61"/>
        <v>0</v>
      </c>
      <c r="Z71" s="84">
        <f t="shared" si="62"/>
        <v>0</v>
      </c>
      <c r="AA71" s="84">
        <f t="shared" si="63"/>
        <v>0</v>
      </c>
      <c r="AB71" s="84">
        <f t="shared" si="64"/>
        <v>0</v>
      </c>
      <c r="AC71" s="84">
        <f t="shared" si="65"/>
        <v>0</v>
      </c>
      <c r="AD71">
        <v>60</v>
      </c>
      <c r="AE71" s="84">
        <f t="shared" si="41"/>
        <v>0</v>
      </c>
      <c r="AF71" s="84">
        <f t="shared" si="66"/>
        <v>0</v>
      </c>
      <c r="AG71" s="84">
        <f t="shared" si="67"/>
        <v>0</v>
      </c>
      <c r="AH71" s="84">
        <f t="shared" si="68"/>
        <v>0</v>
      </c>
      <c r="AI71" s="84">
        <f t="shared" si="69"/>
        <v>0</v>
      </c>
      <c r="AJ71" s="84">
        <f t="shared" si="70"/>
        <v>0</v>
      </c>
      <c r="AK71" s="84">
        <f t="shared" si="71"/>
        <v>0</v>
      </c>
      <c r="AL71" s="84">
        <f t="shared" si="72"/>
        <v>0</v>
      </c>
      <c r="AM71" s="84">
        <f t="shared" si="73"/>
        <v>0</v>
      </c>
      <c r="AN71" s="84">
        <f t="shared" si="74"/>
        <v>0</v>
      </c>
      <c r="AO71" s="84">
        <f t="shared" si="75"/>
        <v>0</v>
      </c>
    </row>
  </sheetData>
  <mergeCells count="2">
    <mergeCell ref="A1:P1"/>
    <mergeCell ref="A2:P2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Get Started</vt:lpstr>
      <vt:lpstr>Debt Snowball Calculator</vt:lpstr>
      <vt:lpstr>Monthly Tracker</vt:lpstr>
      <vt:lpstr>Engine</vt:lpstr>
      <vt:lpstr>DebtFreeDate</vt:lpstr>
      <vt:lpstr>ExtraPayment</vt:lpstr>
      <vt:lpstr>MonthlyBudget</vt:lpstr>
      <vt:lpstr>MonthsRemaining</vt:lpstr>
      <vt:lpstr>Progress</vt:lpstr>
      <vt:lpstr>StartingDebt</vt:lpstr>
      <vt:lpstr>TotalDebt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Coley 37</cp:lastModifiedBy>
  <cp:revision>0</cp:revision>
  <dcterms:created xsi:type="dcterms:W3CDTF">2026-04-20T21:18:28Z</dcterms:created>
  <dcterms:modified xsi:type="dcterms:W3CDTF">2026-05-03T11:44:00Z</dcterms:modified>
  <dc:language>en-US</dc:language>
</cp:coreProperties>
</file>